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（合格）附属医院0719" sheetId="1" r:id="rId1"/>
  </sheets>
  <definedNames/>
  <calcPr fullCalcOnLoad="1"/>
</workbook>
</file>

<file path=xl/sharedStrings.xml><?xml version="1.0" encoding="utf-8"?>
<sst xmlns="http://schemas.openxmlformats.org/spreadsheetml/2006/main" count="497" uniqueCount="40">
  <si>
    <t>附件1：海南医学院第一附属医院2021年6-7月招聘工作人员通过资格审核进入笔试人员名单</t>
  </si>
  <si>
    <t>序号</t>
  </si>
  <si>
    <t>报考号</t>
  </si>
  <si>
    <t>报考岗位</t>
  </si>
  <si>
    <t>姓名</t>
  </si>
  <si>
    <t>0103_肌电图技师岗</t>
  </si>
  <si>
    <t>0202_医师岗</t>
  </si>
  <si>
    <t>0203_技师岗</t>
  </si>
  <si>
    <t>0302_医师岗2</t>
  </si>
  <si>
    <t>0501_科研临床岗</t>
  </si>
  <si>
    <t>1101_医师岗</t>
  </si>
  <si>
    <t>1601_医师岗</t>
  </si>
  <si>
    <t>1701_医师岗</t>
  </si>
  <si>
    <t>1802_医师岗2</t>
  </si>
  <si>
    <t>1902_医师岗2</t>
  </si>
  <si>
    <t>2201_医师岗</t>
  </si>
  <si>
    <t>2301_医师岗1</t>
  </si>
  <si>
    <t>2302_医师岗2</t>
  </si>
  <si>
    <t>2401_医师岗</t>
  </si>
  <si>
    <t>2601_口腔正畸医师岗1</t>
  </si>
  <si>
    <t>2604_口腔种植医师岗1</t>
  </si>
  <si>
    <t>2606_口腔内科医师岗1</t>
  </si>
  <si>
    <t>2802_技师岗</t>
  </si>
  <si>
    <t>2901_医师岗</t>
  </si>
  <si>
    <t>3101_医师岗</t>
  </si>
  <si>
    <t>3102_技师岗</t>
  </si>
  <si>
    <t>3201_技师岗</t>
  </si>
  <si>
    <t>3301_医师岗</t>
  </si>
  <si>
    <t>3403_技师岗2</t>
  </si>
  <si>
    <t>3404_技师岗3</t>
  </si>
  <si>
    <t>3501_科员岗</t>
  </si>
  <si>
    <t>3601_科员岗</t>
  </si>
  <si>
    <t>3701_科员岗</t>
  </si>
  <si>
    <t>3801_科员岗</t>
  </si>
  <si>
    <t>3901_科员岗</t>
  </si>
  <si>
    <t>4001_科员岗</t>
  </si>
  <si>
    <t>4101_护理岗</t>
  </si>
  <si>
    <t>4201_门诊收费岗</t>
  </si>
  <si>
    <t>4301_科员岗</t>
  </si>
  <si>
    <t>4401_科员岗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</si>
</sst>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b/>
      <sz val="12"/>
      <color indexed="8"/>
      <name val="宋体"/>
      <family val="0"/>
    </font>
    <font>
      <b/>
      <sz val="16"/>
      <color indexed="8"/>
      <name val="宋体"/>
      <family val="0"/>
    </font>
    <font>
      <b/>
      <sz val="14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sz val="11"/>
      <color rgb="FF3F3F76"/>
      <name val="Calibri"/>
      <family val="0"/>
    </font>
    <font>
      <b/>
      <sz val="11"/>
      <color rgb="FFFA7D00"/>
      <name val="Calibri"/>
      <family val="0"/>
    </font>
    <font>
      <sz val="11"/>
      <color rgb="FF9C650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b/>
      <sz val="11"/>
      <color rgb="FFFFFFFF"/>
      <name val="Calibri"/>
      <family val="0"/>
    </font>
    <font>
      <b/>
      <sz val="11"/>
      <color rgb="FF3F3F3F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8"/>
      <color theme="3"/>
      <name val="Calibri"/>
      <family val="0"/>
    </font>
    <font>
      <sz val="11"/>
      <color rgb="FFFF0000"/>
      <name val="Calibri"/>
      <family val="0"/>
    </font>
    <font>
      <u val="single"/>
      <sz val="11"/>
      <color rgb="FF0000FF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b/>
      <sz val="12"/>
      <color theme="1"/>
      <name val="Calibri"/>
      <family val="0"/>
    </font>
    <font>
      <b/>
      <sz val="16"/>
      <color theme="1"/>
      <name val="Calibri"/>
      <family val="0"/>
    </font>
    <font>
      <b/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0010261535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 tint="0.49998000264167786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0" fillId="3" borderId="0" applyNumberFormat="0" applyBorder="0" applyAlignment="0" applyProtection="0"/>
    <xf numFmtId="0" fontId="24" fillId="4" borderId="0" applyNumberFormat="0" applyBorder="0" applyAlignment="0" applyProtection="0"/>
    <xf numFmtId="0" fontId="25" fillId="5" borderId="1" applyNumberFormat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44" fontId="0" fillId="0" borderId="0" applyFont="0" applyFill="0" applyBorder="0" applyAlignment="0" applyProtection="0"/>
    <xf numFmtId="0" fontId="24" fillId="8" borderId="0" applyNumberFormat="0" applyBorder="0" applyAlignment="0" applyProtection="0"/>
    <xf numFmtId="9" fontId="0" fillId="0" borderId="0" applyFont="0" applyFill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6" fillId="14" borderId="1" applyNumberFormat="0" applyAlignment="0" applyProtection="0"/>
    <xf numFmtId="0" fontId="24" fillId="15" borderId="0" applyNumberFormat="0" applyBorder="0" applyAlignment="0" applyProtection="0"/>
    <xf numFmtId="0" fontId="27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29" fillId="0" borderId="2" applyNumberFormat="0" applyFill="0" applyAlignment="0" applyProtection="0"/>
    <xf numFmtId="0" fontId="30" fillId="20" borderId="0" applyNumberFormat="0" applyBorder="0" applyAlignment="0" applyProtection="0"/>
    <xf numFmtId="0" fontId="31" fillId="21" borderId="3" applyNumberFormat="0" applyAlignment="0" applyProtection="0"/>
    <xf numFmtId="0" fontId="32" fillId="14" borderId="4" applyNumberFormat="0" applyAlignment="0" applyProtection="0"/>
    <xf numFmtId="0" fontId="33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0" fillId="22" borderId="0" applyNumberFormat="0" applyBorder="0" applyAlignment="0" applyProtection="0"/>
    <xf numFmtId="0" fontId="3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3" borderId="0" applyNumberFormat="0" applyBorder="0" applyAlignment="0" applyProtection="0"/>
    <xf numFmtId="43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24" fillId="25" borderId="0" applyNumberFormat="0" applyBorder="0" applyAlignment="0" applyProtection="0"/>
    <xf numFmtId="0" fontId="0" fillId="26" borderId="6" applyNumberFormat="0" applyFont="0" applyAlignment="0" applyProtection="0"/>
    <xf numFmtId="0" fontId="0" fillId="27" borderId="0" applyNumberFormat="0" applyBorder="0" applyAlignment="0" applyProtection="0"/>
    <xf numFmtId="0" fontId="24" fillId="28" borderId="0" applyNumberFormat="0" applyBorder="0" applyAlignment="0" applyProtection="0"/>
    <xf numFmtId="0" fontId="0" fillId="29" borderId="0" applyNumberFormat="0" applyBorder="0" applyAlignment="0" applyProtection="0"/>
    <xf numFmtId="0" fontId="3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0" fillId="30" borderId="0" applyNumberFormat="0" applyBorder="0" applyAlignment="0" applyProtection="0"/>
    <xf numFmtId="0" fontId="35" fillId="0" borderId="7" applyNumberFormat="0" applyFill="0" applyAlignment="0" applyProtection="0"/>
    <xf numFmtId="0" fontId="24" fillId="31" borderId="0" applyNumberFormat="0" applyBorder="0" applyAlignment="0" applyProtection="0"/>
    <xf numFmtId="0" fontId="0" fillId="32" borderId="0" applyNumberFormat="0" applyBorder="0" applyAlignment="0" applyProtection="0"/>
    <xf numFmtId="0" fontId="41" fillId="0" borderId="8" applyNumberFormat="0" applyFill="0" applyAlignment="0" applyProtection="0"/>
  </cellStyleXfs>
  <cellXfs count="7">
    <xf numFmtId="0" fontId="0" fillId="0" borderId="0" xfId="0" applyFont="1" applyAlignment="1">
      <alignment vertical="center"/>
    </xf>
    <xf numFmtId="0" fontId="4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3" fillId="0" borderId="0" xfId="0" applyFont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42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</cellXfs>
  <cellStyles count="49">
    <cellStyle name="Normal" xfId="0"/>
    <cellStyle name="60% - 强调文字颜色 6" xfId="15"/>
    <cellStyle name="20% - 强调文字颜色 4" xfId="16"/>
    <cellStyle name="强调文字颜色 4" xfId="17"/>
    <cellStyle name="输入" xfId="18"/>
    <cellStyle name="40% - 强调文字颜色 3" xfId="19"/>
    <cellStyle name="20% - 强调文字颜色 3" xfId="20"/>
    <cellStyle name="Currency" xfId="21"/>
    <cellStyle name="强调文字颜色 3" xfId="22"/>
    <cellStyle name="Percent" xfId="23"/>
    <cellStyle name="60% - 强调文字颜色 2" xfId="24"/>
    <cellStyle name="60% - 强调文字颜色 5" xfId="25"/>
    <cellStyle name="强调文字颜色 2" xfId="26"/>
    <cellStyle name="60% - 强调文字颜色 1" xfId="27"/>
    <cellStyle name="60% - 强调文字颜色 4" xfId="28"/>
    <cellStyle name="计算" xfId="29"/>
    <cellStyle name="强调文字颜色 1" xfId="30"/>
    <cellStyle name="适中" xfId="31"/>
    <cellStyle name="20% - 强调文字颜色 5" xfId="32"/>
    <cellStyle name="好" xfId="33"/>
    <cellStyle name="20% - 强调文字颜色 1" xfId="34"/>
    <cellStyle name="汇总" xfId="35"/>
    <cellStyle name="差" xfId="36"/>
    <cellStyle name="检查单元格" xfId="37"/>
    <cellStyle name="输出" xfId="38"/>
    <cellStyle name="标题 1" xfId="39"/>
    <cellStyle name="解释性文本" xfId="40"/>
    <cellStyle name="20% - 强调文字颜色 2" xfId="41"/>
    <cellStyle name="标题 4" xfId="42"/>
    <cellStyle name="Currency [0]" xfId="43"/>
    <cellStyle name="40% - 强调文字颜色 4" xfId="44"/>
    <cellStyle name="Comma" xfId="45"/>
    <cellStyle name="Followed Hyperlink" xfId="46"/>
    <cellStyle name="标题" xfId="47"/>
    <cellStyle name="40% - 强调文字颜色 2" xfId="48"/>
    <cellStyle name="警告文本" xfId="49"/>
    <cellStyle name="60% - 强调文字颜色 3" xfId="50"/>
    <cellStyle name="注释" xfId="51"/>
    <cellStyle name="20% - 强调文字颜色 6" xfId="52"/>
    <cellStyle name="强调文字颜色 5" xfId="53"/>
    <cellStyle name="40% - 强调文字颜色 6" xfId="54"/>
    <cellStyle name="Hyperlink" xfId="55"/>
    <cellStyle name="Comma [0]" xfId="56"/>
    <cellStyle name="标题 2" xfId="57"/>
    <cellStyle name="40% - 强调文字颜色 5" xfId="58"/>
    <cellStyle name="标题 3" xfId="59"/>
    <cellStyle name="强调文字颜色 6" xfId="60"/>
    <cellStyle name="40% - 强调文字颜色 1" xfId="61"/>
    <cellStyle name="链接单元格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494"/>
  <sheetViews>
    <sheetView tabSelected="1" zoomScale="49" zoomScaleNormal="49" workbookViewId="0" topLeftCell="A1">
      <selection activeCell="A1" sqref="A1:D1"/>
    </sheetView>
  </sheetViews>
  <sheetFormatPr defaultColWidth="9.00390625" defaultRowHeight="15"/>
  <cols>
    <col min="1" max="1" width="9.00390625" style="2" customWidth="1"/>
    <col min="2" max="2" width="26.00390625" style="2" customWidth="1"/>
    <col min="3" max="3" width="26.57421875" style="2" customWidth="1"/>
    <col min="4" max="4" width="17.00390625" style="2" customWidth="1"/>
    <col min="5" max="16384" width="9.00390625" style="2" customWidth="1"/>
  </cols>
  <sheetData>
    <row r="1" spans="1:4" ht="60" customHeight="1">
      <c r="A1" s="3" t="s">
        <v>0</v>
      </c>
      <c r="B1" s="4"/>
      <c r="C1" s="4"/>
      <c r="D1" s="4"/>
    </row>
    <row r="2" spans="1:4" s="1" customFormat="1" ht="30" customHeight="1">
      <c r="A2" s="5" t="s">
        <v>1</v>
      </c>
      <c r="B2" s="5" t="s">
        <v>2</v>
      </c>
      <c r="C2" s="5" t="s">
        <v>3</v>
      </c>
      <c r="D2" s="5" t="s">
        <v>4</v>
      </c>
    </row>
    <row r="3" spans="1:4" ht="30" customHeight="1">
      <c r="A3" s="6">
        <v>1</v>
      </c>
      <c r="B3" s="6" t="str">
        <f>"31342021062308334127723"</f>
        <v>31342021062308334127723</v>
      </c>
      <c r="C3" s="6" t="s">
        <v>5</v>
      </c>
      <c r="D3" s="6" t="str">
        <f>"黄博舒"</f>
        <v>黄博舒</v>
      </c>
    </row>
    <row r="4" spans="1:4" ht="30" customHeight="1">
      <c r="A4" s="6">
        <v>2</v>
      </c>
      <c r="B4" s="6" t="str">
        <f>"31342021062309333427897"</f>
        <v>31342021062309333427897</v>
      </c>
      <c r="C4" s="6" t="s">
        <v>5</v>
      </c>
      <c r="D4" s="6" t="str">
        <f>"邱心彤"</f>
        <v>邱心彤</v>
      </c>
    </row>
    <row r="5" spans="1:4" ht="30" customHeight="1">
      <c r="A5" s="6">
        <v>3</v>
      </c>
      <c r="B5" s="6" t="str">
        <f>"31342021062311491128305"</f>
        <v>31342021062311491128305</v>
      </c>
      <c r="C5" s="6" t="s">
        <v>5</v>
      </c>
      <c r="D5" s="6" t="str">
        <f>"符史姬"</f>
        <v>符史姬</v>
      </c>
    </row>
    <row r="6" spans="1:4" ht="30" customHeight="1">
      <c r="A6" s="6">
        <v>4</v>
      </c>
      <c r="B6" s="6" t="str">
        <f>"31342021070512023070022"</f>
        <v>31342021070512023070022</v>
      </c>
      <c r="C6" s="6" t="s">
        <v>5</v>
      </c>
      <c r="D6" s="6" t="str">
        <f>"张姗姗"</f>
        <v>张姗姗</v>
      </c>
    </row>
    <row r="7" spans="1:4" ht="30" customHeight="1">
      <c r="A7" s="6">
        <v>5</v>
      </c>
      <c r="B7" s="6" t="str">
        <f>"31342021062318035528999"</f>
        <v>31342021062318035528999</v>
      </c>
      <c r="C7" s="6" t="s">
        <v>6</v>
      </c>
      <c r="D7" s="6" t="str">
        <f>"童婧怡"</f>
        <v>童婧怡</v>
      </c>
    </row>
    <row r="8" spans="1:4" ht="30" customHeight="1">
      <c r="A8" s="6">
        <v>6</v>
      </c>
      <c r="B8" s="6" t="str">
        <f>"31342021062714370036282"</f>
        <v>31342021062714370036282</v>
      </c>
      <c r="C8" s="6" t="s">
        <v>6</v>
      </c>
      <c r="D8" s="6" t="str">
        <f>"姜笑言"</f>
        <v>姜笑言</v>
      </c>
    </row>
    <row r="9" spans="1:4" ht="30" customHeight="1">
      <c r="A9" s="6">
        <v>7</v>
      </c>
      <c r="B9" s="6" t="str">
        <f>"31342021070523043672928"</f>
        <v>31342021070523043672928</v>
      </c>
      <c r="C9" s="6" t="s">
        <v>6</v>
      </c>
      <c r="D9" s="6" t="str">
        <f>"廖艺斐"</f>
        <v>廖艺斐</v>
      </c>
    </row>
    <row r="10" spans="1:4" ht="30" customHeight="1">
      <c r="A10" s="6">
        <v>8</v>
      </c>
      <c r="B10" s="6" t="str">
        <f>"31342021062312463928407"</f>
        <v>31342021062312463928407</v>
      </c>
      <c r="C10" s="6" t="s">
        <v>7</v>
      </c>
      <c r="D10" s="6" t="str">
        <f>"徐飞飞"</f>
        <v>徐飞飞</v>
      </c>
    </row>
    <row r="11" spans="1:4" ht="30" customHeight="1">
      <c r="A11" s="6">
        <v>9</v>
      </c>
      <c r="B11" s="6" t="str">
        <f>"31342021062319083729099"</f>
        <v>31342021062319083729099</v>
      </c>
      <c r="C11" s="6" t="s">
        <v>8</v>
      </c>
      <c r="D11" s="6" t="str">
        <f>"张曼雨"</f>
        <v>张曼雨</v>
      </c>
    </row>
    <row r="12" spans="1:4" ht="30" customHeight="1">
      <c r="A12" s="6">
        <v>10</v>
      </c>
      <c r="B12" s="6" t="str">
        <f>"31342021062319124929102"</f>
        <v>31342021062319124929102</v>
      </c>
      <c r="C12" s="6" t="s">
        <v>8</v>
      </c>
      <c r="D12" s="6" t="str">
        <f>"李鸽"</f>
        <v>李鸽</v>
      </c>
    </row>
    <row r="13" spans="1:4" ht="30" customHeight="1">
      <c r="A13" s="6">
        <v>11</v>
      </c>
      <c r="B13" s="6" t="str">
        <f>"31342021062317143428916"</f>
        <v>31342021062317143428916</v>
      </c>
      <c r="C13" s="6" t="s">
        <v>9</v>
      </c>
      <c r="D13" s="6" t="str">
        <f>"陈蕾蕾"</f>
        <v>陈蕾蕾</v>
      </c>
    </row>
    <row r="14" spans="1:4" ht="30" customHeight="1">
      <c r="A14" s="6">
        <v>12</v>
      </c>
      <c r="B14" s="6" t="str">
        <f>"31342021062317573828993"</f>
        <v>31342021062317573828993</v>
      </c>
      <c r="C14" s="6" t="s">
        <v>9</v>
      </c>
      <c r="D14" s="6" t="str">
        <f>"周芮"</f>
        <v>周芮</v>
      </c>
    </row>
    <row r="15" spans="1:4" ht="30" customHeight="1">
      <c r="A15" s="6">
        <v>13</v>
      </c>
      <c r="B15" s="6" t="str">
        <f>"31342021062610144932974"</f>
        <v>31342021062610144932974</v>
      </c>
      <c r="C15" s="6" t="s">
        <v>9</v>
      </c>
      <c r="D15" s="6" t="str">
        <f>"吕铭明"</f>
        <v>吕铭明</v>
      </c>
    </row>
    <row r="16" spans="1:4" ht="30" customHeight="1">
      <c r="A16" s="6">
        <v>14</v>
      </c>
      <c r="B16" s="6" t="str">
        <f>"31342021070323435765987"</f>
        <v>31342021070323435765987</v>
      </c>
      <c r="C16" s="6" t="s">
        <v>9</v>
      </c>
      <c r="D16" s="6" t="str">
        <f>"张娜"</f>
        <v>张娜</v>
      </c>
    </row>
    <row r="17" spans="1:4" ht="30" customHeight="1">
      <c r="A17" s="6">
        <v>15</v>
      </c>
      <c r="B17" s="6" t="str">
        <f>"31342021070518494272142"</f>
        <v>31342021070518494272142</v>
      </c>
      <c r="C17" s="6" t="s">
        <v>9</v>
      </c>
      <c r="D17" s="6" t="str">
        <f>"吴小嫩"</f>
        <v>吴小嫩</v>
      </c>
    </row>
    <row r="18" spans="1:4" ht="30" customHeight="1">
      <c r="A18" s="6">
        <v>16</v>
      </c>
      <c r="B18" s="6" t="str">
        <f>"31342021062522121232771"</f>
        <v>31342021062522121232771</v>
      </c>
      <c r="C18" s="6" t="s">
        <v>10</v>
      </c>
      <c r="D18" s="6" t="str">
        <f>"吴茜"</f>
        <v>吴茜</v>
      </c>
    </row>
    <row r="19" spans="1:4" ht="30" customHeight="1">
      <c r="A19" s="6">
        <v>17</v>
      </c>
      <c r="B19" s="6" t="str">
        <f>"31342021062322583129430"</f>
        <v>31342021062322583129430</v>
      </c>
      <c r="C19" s="6" t="s">
        <v>11</v>
      </c>
      <c r="D19" s="6" t="str">
        <f>"范鹏飞"</f>
        <v>范鹏飞</v>
      </c>
    </row>
    <row r="20" spans="1:4" ht="30" customHeight="1">
      <c r="A20" s="6">
        <v>18</v>
      </c>
      <c r="B20" s="6" t="str">
        <f>"31342021062816284842110"</f>
        <v>31342021062816284842110</v>
      </c>
      <c r="C20" s="6" t="s">
        <v>12</v>
      </c>
      <c r="D20" s="6" t="str">
        <f>"廖勇"</f>
        <v>廖勇</v>
      </c>
    </row>
    <row r="21" spans="1:4" ht="30" customHeight="1">
      <c r="A21" s="6">
        <v>19</v>
      </c>
      <c r="B21" s="6" t="str">
        <f>"31342021070523134872948"</f>
        <v>31342021070523134872948</v>
      </c>
      <c r="C21" s="6" t="s">
        <v>13</v>
      </c>
      <c r="D21" s="6" t="str">
        <f>"赵素欧"</f>
        <v>赵素欧</v>
      </c>
    </row>
    <row r="22" spans="1:4" ht="30" customHeight="1">
      <c r="A22" s="6">
        <v>20</v>
      </c>
      <c r="B22" s="6" t="str">
        <f>"31342021062512193632163"</f>
        <v>31342021062512193632163</v>
      </c>
      <c r="C22" s="6" t="s">
        <v>14</v>
      </c>
      <c r="D22" s="6" t="str">
        <f>"范均熔"</f>
        <v>范均熔</v>
      </c>
    </row>
    <row r="23" spans="1:4" ht="30" customHeight="1">
      <c r="A23" s="6">
        <v>21</v>
      </c>
      <c r="B23" s="6" t="str">
        <f>"31342021062513363932237"</f>
        <v>31342021062513363932237</v>
      </c>
      <c r="C23" s="6" t="s">
        <v>14</v>
      </c>
      <c r="D23" s="6" t="str">
        <f>"吴丽珠"</f>
        <v>吴丽珠</v>
      </c>
    </row>
    <row r="24" spans="1:4" ht="30" customHeight="1">
      <c r="A24" s="6">
        <v>22</v>
      </c>
      <c r="B24" s="6" t="str">
        <f>"31342021062910091745355"</f>
        <v>31342021062910091745355</v>
      </c>
      <c r="C24" s="6" t="s">
        <v>14</v>
      </c>
      <c r="D24" s="6" t="str">
        <f>"翁秋雨"</f>
        <v>翁秋雨</v>
      </c>
    </row>
    <row r="25" spans="1:4" ht="30" customHeight="1">
      <c r="A25" s="6">
        <v>23</v>
      </c>
      <c r="B25" s="6" t="str">
        <f>"31342021063017215953771"</f>
        <v>31342021063017215953771</v>
      </c>
      <c r="C25" s="6" t="s">
        <v>15</v>
      </c>
      <c r="D25" s="6" t="str">
        <f>"陈红"</f>
        <v>陈红</v>
      </c>
    </row>
    <row r="26" spans="1:4" ht="30" customHeight="1">
      <c r="A26" s="6">
        <v>24</v>
      </c>
      <c r="B26" s="6" t="str">
        <f>"31342021062309394127925"</f>
        <v>31342021062309394127925</v>
      </c>
      <c r="C26" s="6" t="s">
        <v>16</v>
      </c>
      <c r="D26" s="6" t="str">
        <f>"龙庆义"</f>
        <v>龙庆义</v>
      </c>
    </row>
    <row r="27" spans="1:4" ht="30" customHeight="1">
      <c r="A27" s="6">
        <v>25</v>
      </c>
      <c r="B27" s="6" t="str">
        <f>"31342021062312313328387"</f>
        <v>31342021062312313328387</v>
      </c>
      <c r="C27" s="6" t="s">
        <v>16</v>
      </c>
      <c r="D27" s="6" t="str">
        <f>"陈香婕"</f>
        <v>陈香婕</v>
      </c>
    </row>
    <row r="28" spans="1:4" ht="30" customHeight="1">
      <c r="A28" s="6">
        <v>26</v>
      </c>
      <c r="B28" s="6" t="str">
        <f>"31342021062312383128397"</f>
        <v>31342021062312383128397</v>
      </c>
      <c r="C28" s="6" t="s">
        <v>16</v>
      </c>
      <c r="D28" s="6" t="str">
        <f>"蔡亲慧"</f>
        <v>蔡亲慧</v>
      </c>
    </row>
    <row r="29" spans="1:4" ht="30" customHeight="1">
      <c r="A29" s="6">
        <v>27</v>
      </c>
      <c r="B29" s="6" t="str">
        <f>"31342021062500465131641"</f>
        <v>31342021062500465131641</v>
      </c>
      <c r="C29" s="6" t="s">
        <v>16</v>
      </c>
      <c r="D29" s="6" t="str">
        <f>"羊威"</f>
        <v>羊威</v>
      </c>
    </row>
    <row r="30" spans="1:4" ht="30" customHeight="1">
      <c r="A30" s="6">
        <v>28</v>
      </c>
      <c r="B30" s="6" t="str">
        <f>"31342021062919101649975"</f>
        <v>31342021062919101649975</v>
      </c>
      <c r="C30" s="6" t="s">
        <v>16</v>
      </c>
      <c r="D30" s="6" t="str">
        <f>"周斌"</f>
        <v>周斌</v>
      </c>
    </row>
    <row r="31" spans="1:4" ht="30" customHeight="1">
      <c r="A31" s="6">
        <v>29</v>
      </c>
      <c r="B31" s="6" t="str">
        <f>"31342021070516570271728"</f>
        <v>31342021070516570271728</v>
      </c>
      <c r="C31" s="6" t="s">
        <v>16</v>
      </c>
      <c r="D31" s="6" t="str">
        <f>"陈献谋"</f>
        <v>陈献谋</v>
      </c>
    </row>
    <row r="32" spans="1:4" ht="30" customHeight="1">
      <c r="A32" s="6">
        <v>30</v>
      </c>
      <c r="B32" s="6" t="str">
        <f>"31342021070618360475953"</f>
        <v>31342021070618360475953</v>
      </c>
      <c r="C32" s="6" t="s">
        <v>16</v>
      </c>
      <c r="D32" s="6" t="str">
        <f>"王雪琪"</f>
        <v>王雪琪</v>
      </c>
    </row>
    <row r="33" spans="1:4" ht="30" customHeight="1">
      <c r="A33" s="6">
        <v>31</v>
      </c>
      <c r="B33" s="6" t="str">
        <f>"31342021062610443233013"</f>
        <v>31342021062610443233013</v>
      </c>
      <c r="C33" s="6" t="s">
        <v>17</v>
      </c>
      <c r="D33" s="6" t="str">
        <f>"李雪"</f>
        <v>李雪</v>
      </c>
    </row>
    <row r="34" spans="1:4" ht="30" customHeight="1">
      <c r="A34" s="6">
        <v>32</v>
      </c>
      <c r="B34" s="6" t="str">
        <f>"31342021062322530129425"</f>
        <v>31342021062322530129425</v>
      </c>
      <c r="C34" s="6" t="s">
        <v>18</v>
      </c>
      <c r="D34" s="6" t="str">
        <f>"段婷婷"</f>
        <v>段婷婷</v>
      </c>
    </row>
    <row r="35" spans="1:4" ht="30" customHeight="1">
      <c r="A35" s="6">
        <v>33</v>
      </c>
      <c r="B35" s="6" t="str">
        <f>"31342021062901113344028"</f>
        <v>31342021062901113344028</v>
      </c>
      <c r="C35" s="6" t="s">
        <v>18</v>
      </c>
      <c r="D35" s="6" t="str">
        <f>"唐嘉一"</f>
        <v>唐嘉一</v>
      </c>
    </row>
    <row r="36" spans="1:4" ht="30" customHeight="1">
      <c r="A36" s="6">
        <v>34</v>
      </c>
      <c r="B36" s="6" t="str">
        <f>"31342021062909391844984"</f>
        <v>31342021062909391844984</v>
      </c>
      <c r="C36" s="6" t="s">
        <v>18</v>
      </c>
      <c r="D36" s="6" t="str">
        <f>"陈曦"</f>
        <v>陈曦</v>
      </c>
    </row>
    <row r="37" spans="1:4" ht="30" customHeight="1">
      <c r="A37" s="6">
        <v>35</v>
      </c>
      <c r="B37" s="6" t="str">
        <f>"31342021070711004877655"</f>
        <v>31342021070711004877655</v>
      </c>
      <c r="C37" s="6" t="s">
        <v>19</v>
      </c>
      <c r="D37" s="6" t="str">
        <f>"袁洁"</f>
        <v>袁洁</v>
      </c>
    </row>
    <row r="38" spans="1:4" ht="30" customHeight="1">
      <c r="A38" s="6">
        <v>36</v>
      </c>
      <c r="B38" s="6" t="str">
        <f>"31342021062309200427841"</f>
        <v>31342021062309200427841</v>
      </c>
      <c r="C38" s="6" t="s">
        <v>20</v>
      </c>
      <c r="D38" s="6" t="str">
        <f>"唐荣飞"</f>
        <v>唐荣飞</v>
      </c>
    </row>
    <row r="39" spans="1:4" ht="30" customHeight="1">
      <c r="A39" s="6">
        <v>37</v>
      </c>
      <c r="B39" s="6" t="str">
        <f>"31342021062522261532778"</f>
        <v>31342021062522261532778</v>
      </c>
      <c r="C39" s="6" t="s">
        <v>20</v>
      </c>
      <c r="D39" s="6" t="str">
        <f>"李英"</f>
        <v>李英</v>
      </c>
    </row>
    <row r="40" spans="1:4" ht="30" customHeight="1">
      <c r="A40" s="6">
        <v>38</v>
      </c>
      <c r="B40" s="6" t="str">
        <f>"31342021063013191452127"</f>
        <v>31342021063013191452127</v>
      </c>
      <c r="C40" s="6" t="s">
        <v>21</v>
      </c>
      <c r="D40" s="6" t="str">
        <f>"黄滢"</f>
        <v>黄滢</v>
      </c>
    </row>
    <row r="41" spans="1:4" ht="30" customHeight="1">
      <c r="A41" s="6">
        <v>39</v>
      </c>
      <c r="B41" s="6" t="str">
        <f>"31342021070500000067691"</f>
        <v>31342021070500000067691</v>
      </c>
      <c r="C41" s="6" t="s">
        <v>21</v>
      </c>
      <c r="D41" s="6" t="str">
        <f>"张文杰"</f>
        <v>张文杰</v>
      </c>
    </row>
    <row r="42" spans="1:4" ht="30" customHeight="1">
      <c r="A42" s="6">
        <v>40</v>
      </c>
      <c r="B42" s="6" t="str">
        <f>"31342021070700300276941"</f>
        <v>31342021070700300276941</v>
      </c>
      <c r="C42" s="6" t="s">
        <v>21</v>
      </c>
      <c r="D42" s="6" t="str">
        <f>"陈宇帆"</f>
        <v>陈宇帆</v>
      </c>
    </row>
    <row r="43" spans="1:4" ht="30" customHeight="1">
      <c r="A43" s="6">
        <v>41</v>
      </c>
      <c r="B43" s="6" t="str">
        <f>"31342021070710065677451"</f>
        <v>31342021070710065677451</v>
      </c>
      <c r="C43" s="6" t="s">
        <v>21</v>
      </c>
      <c r="D43" s="6" t="str">
        <f>"闫申"</f>
        <v>闫申</v>
      </c>
    </row>
    <row r="44" spans="1:4" ht="30" customHeight="1">
      <c r="A44" s="6">
        <v>42</v>
      </c>
      <c r="B44" s="6" t="str">
        <f>"31342021062310270028097"</f>
        <v>31342021062310270028097</v>
      </c>
      <c r="C44" s="6" t="s">
        <v>22</v>
      </c>
      <c r="D44" s="6" t="str">
        <f>"林玉暖"</f>
        <v>林玉暖</v>
      </c>
    </row>
    <row r="45" spans="1:4" ht="30" customHeight="1">
      <c r="A45" s="6">
        <v>43</v>
      </c>
      <c r="B45" s="6" t="str">
        <f>"31342021062409014929637"</f>
        <v>31342021062409014929637</v>
      </c>
      <c r="C45" s="6" t="s">
        <v>22</v>
      </c>
      <c r="D45" s="6" t="str">
        <f>"肖军"</f>
        <v>肖军</v>
      </c>
    </row>
    <row r="46" spans="1:4" ht="30" customHeight="1">
      <c r="A46" s="6">
        <v>44</v>
      </c>
      <c r="B46" s="6" t="str">
        <f>"31342021062410410129890"</f>
        <v>31342021062410410129890</v>
      </c>
      <c r="C46" s="6" t="s">
        <v>22</v>
      </c>
      <c r="D46" s="6" t="str">
        <f>"李江月"</f>
        <v>李江月</v>
      </c>
    </row>
    <row r="47" spans="1:4" ht="30" customHeight="1">
      <c r="A47" s="6">
        <v>45</v>
      </c>
      <c r="B47" s="6" t="str">
        <f>"31342021062610120732971"</f>
        <v>31342021062610120732971</v>
      </c>
      <c r="C47" s="6" t="s">
        <v>22</v>
      </c>
      <c r="D47" s="6" t="str">
        <f>"刘沙玉"</f>
        <v>刘沙玉</v>
      </c>
    </row>
    <row r="48" spans="1:4" ht="30" customHeight="1">
      <c r="A48" s="6">
        <v>46</v>
      </c>
      <c r="B48" s="6" t="str">
        <f>"31342021070411362066399"</f>
        <v>31342021070411362066399</v>
      </c>
      <c r="C48" s="6" t="s">
        <v>22</v>
      </c>
      <c r="D48" s="6" t="str">
        <f>"杨惠舒"</f>
        <v>杨惠舒</v>
      </c>
    </row>
    <row r="49" spans="1:4" ht="30" customHeight="1">
      <c r="A49" s="6">
        <v>47</v>
      </c>
      <c r="B49" s="6" t="str">
        <f>"31342021070611460974359"</f>
        <v>31342021070611460974359</v>
      </c>
      <c r="C49" s="6" t="s">
        <v>22</v>
      </c>
      <c r="D49" s="6" t="str">
        <f>"史佳宾"</f>
        <v>史佳宾</v>
      </c>
    </row>
    <row r="50" spans="1:4" ht="30" customHeight="1">
      <c r="A50" s="6">
        <v>48</v>
      </c>
      <c r="B50" s="6" t="str">
        <f>"31342021070623442176889"</f>
        <v>31342021070623442176889</v>
      </c>
      <c r="C50" s="6" t="s">
        <v>23</v>
      </c>
      <c r="D50" s="6" t="str">
        <f>"蔡悦"</f>
        <v>蔡悦</v>
      </c>
    </row>
    <row r="51" spans="1:4" ht="30" customHeight="1">
      <c r="A51" s="6">
        <v>49</v>
      </c>
      <c r="B51" s="6" t="str">
        <f>"31342021062315234828651"</f>
        <v>31342021062315234828651</v>
      </c>
      <c r="C51" s="6" t="s">
        <v>24</v>
      </c>
      <c r="D51" s="6" t="str">
        <f>"李晓朦"</f>
        <v>李晓朦</v>
      </c>
    </row>
    <row r="52" spans="1:4" ht="30" customHeight="1">
      <c r="A52" s="6">
        <v>50</v>
      </c>
      <c r="B52" s="6" t="str">
        <f>"31342021063012361852019"</f>
        <v>31342021063012361852019</v>
      </c>
      <c r="C52" s="6" t="s">
        <v>25</v>
      </c>
      <c r="D52" s="6" t="str">
        <f>"费百年"</f>
        <v>费百年</v>
      </c>
    </row>
    <row r="53" spans="1:4" ht="30" customHeight="1">
      <c r="A53" s="6">
        <v>51</v>
      </c>
      <c r="B53" s="6" t="str">
        <f>"31342021063013091252102"</f>
        <v>31342021063013091252102</v>
      </c>
      <c r="C53" s="6" t="s">
        <v>25</v>
      </c>
      <c r="D53" s="6" t="str">
        <f>"谢於勇"</f>
        <v>谢於勇</v>
      </c>
    </row>
    <row r="54" spans="1:4" ht="30" customHeight="1">
      <c r="A54" s="6">
        <v>52</v>
      </c>
      <c r="B54" s="6" t="str">
        <f>"31342021070212222262352"</f>
        <v>31342021070212222262352</v>
      </c>
      <c r="C54" s="6" t="s">
        <v>25</v>
      </c>
      <c r="D54" s="6" t="str">
        <f>"许洪健"</f>
        <v>许洪健</v>
      </c>
    </row>
    <row r="55" spans="1:4" ht="30" customHeight="1">
      <c r="A55" s="6">
        <v>53</v>
      </c>
      <c r="B55" s="6" t="str">
        <f>"31342021062815551641850"</f>
        <v>31342021062815551641850</v>
      </c>
      <c r="C55" s="6" t="s">
        <v>26</v>
      </c>
      <c r="D55" s="6" t="str">
        <f>"吴雯"</f>
        <v>吴雯</v>
      </c>
    </row>
    <row r="56" spans="1:4" ht="30" customHeight="1">
      <c r="A56" s="6">
        <v>54</v>
      </c>
      <c r="B56" s="6" t="str">
        <f>"31342021070215014763123"</f>
        <v>31342021070215014763123</v>
      </c>
      <c r="C56" s="6" t="s">
        <v>26</v>
      </c>
      <c r="D56" s="6" t="str">
        <f>"谢春雅"</f>
        <v>谢春雅</v>
      </c>
    </row>
    <row r="57" spans="1:4" ht="30" customHeight="1">
      <c r="A57" s="6">
        <v>55</v>
      </c>
      <c r="B57" s="6" t="str">
        <f>"31342021070619500576166"</f>
        <v>31342021070619500576166</v>
      </c>
      <c r="C57" s="6" t="s">
        <v>26</v>
      </c>
      <c r="D57" s="6" t="str">
        <f>"方其娟"</f>
        <v>方其娟</v>
      </c>
    </row>
    <row r="58" spans="1:4" ht="30" customHeight="1">
      <c r="A58" s="6">
        <v>56</v>
      </c>
      <c r="B58" s="6" t="str">
        <f>"31342021062313033828431"</f>
        <v>31342021062313033828431</v>
      </c>
      <c r="C58" s="6" t="s">
        <v>27</v>
      </c>
      <c r="D58" s="6" t="str">
        <f>"李燕方"</f>
        <v>李燕方</v>
      </c>
    </row>
    <row r="59" spans="1:4" ht="30" customHeight="1">
      <c r="A59" s="6">
        <v>57</v>
      </c>
      <c r="B59" s="6" t="str">
        <f>"31342021062414270130233"</f>
        <v>31342021062414270130233</v>
      </c>
      <c r="C59" s="6" t="s">
        <v>27</v>
      </c>
      <c r="D59" s="6" t="str">
        <f>"符启叶"</f>
        <v>符启叶</v>
      </c>
    </row>
    <row r="60" spans="1:4" ht="30" customHeight="1">
      <c r="A60" s="6">
        <v>58</v>
      </c>
      <c r="B60" s="6" t="str">
        <f>"31342021062422322331534"</f>
        <v>31342021062422322331534</v>
      </c>
      <c r="C60" s="6" t="s">
        <v>27</v>
      </c>
      <c r="D60" s="6" t="str">
        <f>"李道亮"</f>
        <v>李道亮</v>
      </c>
    </row>
    <row r="61" spans="1:4" ht="30" customHeight="1">
      <c r="A61" s="6">
        <v>59</v>
      </c>
      <c r="B61" s="6" t="str">
        <f>"31342021062810550439850"</f>
        <v>31342021062810550439850</v>
      </c>
      <c r="C61" s="6" t="s">
        <v>27</v>
      </c>
      <c r="D61" s="6" t="str">
        <f>"陈芳"</f>
        <v>陈芳</v>
      </c>
    </row>
    <row r="62" spans="1:4" ht="30" customHeight="1">
      <c r="A62" s="6">
        <v>60</v>
      </c>
      <c r="B62" s="6" t="str">
        <f>"31342021063022044554586"</f>
        <v>31342021063022044554586</v>
      </c>
      <c r="C62" s="6" t="s">
        <v>27</v>
      </c>
      <c r="D62" s="6" t="str">
        <f>"李章源"</f>
        <v>李章源</v>
      </c>
    </row>
    <row r="63" spans="1:4" ht="30" customHeight="1">
      <c r="A63" s="6">
        <v>61</v>
      </c>
      <c r="B63" s="6" t="str">
        <f>"31342021070322290165899"</f>
        <v>31342021070322290165899</v>
      </c>
      <c r="C63" s="6" t="s">
        <v>27</v>
      </c>
      <c r="D63" s="6" t="str">
        <f>"郑宪科"</f>
        <v>郑宪科</v>
      </c>
    </row>
    <row r="64" spans="1:4" ht="30" customHeight="1">
      <c r="A64" s="6">
        <v>62</v>
      </c>
      <c r="B64" s="6" t="str">
        <f>"31342021070519091272192"</f>
        <v>31342021070519091272192</v>
      </c>
      <c r="C64" s="6" t="s">
        <v>27</v>
      </c>
      <c r="D64" s="6" t="str">
        <f>"羊平"</f>
        <v>羊平</v>
      </c>
    </row>
    <row r="65" spans="1:4" ht="30" customHeight="1">
      <c r="A65" s="6">
        <v>63</v>
      </c>
      <c r="B65" s="6" t="str">
        <f>"31342021070600235473012"</f>
        <v>31342021070600235473012</v>
      </c>
      <c r="C65" s="6" t="s">
        <v>27</v>
      </c>
      <c r="D65" s="6" t="str">
        <f>"许妍慧"</f>
        <v>许妍慧</v>
      </c>
    </row>
    <row r="66" spans="1:4" ht="30" customHeight="1">
      <c r="A66" s="6">
        <v>64</v>
      </c>
      <c r="B66" s="6" t="str">
        <f>"31342021062309442827942"</f>
        <v>31342021062309442827942</v>
      </c>
      <c r="C66" s="6" t="s">
        <v>28</v>
      </c>
      <c r="D66" s="6" t="str">
        <f>"王树慧"</f>
        <v>王树慧</v>
      </c>
    </row>
    <row r="67" spans="1:4" ht="30" customHeight="1">
      <c r="A67" s="6">
        <v>65</v>
      </c>
      <c r="B67" s="6" t="str">
        <f>"31342021062320302229188"</f>
        <v>31342021062320302229188</v>
      </c>
      <c r="C67" s="6" t="s">
        <v>28</v>
      </c>
      <c r="D67" s="6" t="str">
        <f>"李经总"</f>
        <v>李经总</v>
      </c>
    </row>
    <row r="68" spans="1:4" ht="30" customHeight="1">
      <c r="A68" s="6">
        <v>66</v>
      </c>
      <c r="B68" s="6" t="str">
        <f>"31342021062408333229594"</f>
        <v>31342021062408333229594</v>
      </c>
      <c r="C68" s="6" t="s">
        <v>28</v>
      </c>
      <c r="D68" s="6" t="str">
        <f>"刘梅兰"</f>
        <v>刘梅兰</v>
      </c>
    </row>
    <row r="69" spans="1:4" ht="30" customHeight="1">
      <c r="A69" s="6">
        <v>67</v>
      </c>
      <c r="B69" s="6" t="str">
        <f>"31342021062409370129718"</f>
        <v>31342021062409370129718</v>
      </c>
      <c r="C69" s="6" t="s">
        <v>28</v>
      </c>
      <c r="D69" s="6" t="str">
        <f>"罗文雅"</f>
        <v>罗文雅</v>
      </c>
    </row>
    <row r="70" spans="1:4" ht="30" customHeight="1">
      <c r="A70" s="6">
        <v>68</v>
      </c>
      <c r="B70" s="6" t="str">
        <f>"31342021062414103930208"</f>
        <v>31342021062414103930208</v>
      </c>
      <c r="C70" s="6" t="s">
        <v>28</v>
      </c>
      <c r="D70" s="6" t="str">
        <f>"王秋红"</f>
        <v>王秋红</v>
      </c>
    </row>
    <row r="71" spans="1:4" ht="30" customHeight="1">
      <c r="A71" s="6">
        <v>69</v>
      </c>
      <c r="B71" s="6" t="str">
        <f>"31342021062417134030842"</f>
        <v>31342021062417134030842</v>
      </c>
      <c r="C71" s="6" t="s">
        <v>28</v>
      </c>
      <c r="D71" s="6" t="str">
        <f>"郭蔚"</f>
        <v>郭蔚</v>
      </c>
    </row>
    <row r="72" spans="1:4" ht="30" customHeight="1">
      <c r="A72" s="6">
        <v>70</v>
      </c>
      <c r="B72" s="6" t="str">
        <f>"31342021062611022333035"</f>
        <v>31342021062611022333035</v>
      </c>
      <c r="C72" s="6" t="s">
        <v>28</v>
      </c>
      <c r="D72" s="6" t="str">
        <f>"吴育程"</f>
        <v>吴育程</v>
      </c>
    </row>
    <row r="73" spans="1:4" ht="30" customHeight="1">
      <c r="A73" s="6">
        <v>71</v>
      </c>
      <c r="B73" s="6" t="str">
        <f>"31342021062611430333075"</f>
        <v>31342021062611430333075</v>
      </c>
      <c r="C73" s="6" t="s">
        <v>28</v>
      </c>
      <c r="D73" s="6" t="str">
        <f>"朱玉梅"</f>
        <v>朱玉梅</v>
      </c>
    </row>
    <row r="74" spans="1:4" ht="30" customHeight="1">
      <c r="A74" s="6">
        <v>72</v>
      </c>
      <c r="B74" s="6" t="str">
        <f>"31342021062615385633276"</f>
        <v>31342021062615385633276</v>
      </c>
      <c r="C74" s="6" t="s">
        <v>28</v>
      </c>
      <c r="D74" s="6" t="str">
        <f>"王一妮"</f>
        <v>王一妮</v>
      </c>
    </row>
    <row r="75" spans="1:4" ht="30" customHeight="1">
      <c r="A75" s="6">
        <v>73</v>
      </c>
      <c r="B75" s="6" t="str">
        <f>"31342021062715163036454"</f>
        <v>31342021062715163036454</v>
      </c>
      <c r="C75" s="6" t="s">
        <v>28</v>
      </c>
      <c r="D75" s="6" t="str">
        <f>"符先亮"</f>
        <v>符先亮</v>
      </c>
    </row>
    <row r="76" spans="1:4" ht="30" customHeight="1">
      <c r="A76" s="6">
        <v>74</v>
      </c>
      <c r="B76" s="6" t="str">
        <f>"31342021062815045841458"</f>
        <v>31342021062815045841458</v>
      </c>
      <c r="C76" s="6" t="s">
        <v>28</v>
      </c>
      <c r="D76" s="6" t="str">
        <f>"付颖"</f>
        <v>付颖</v>
      </c>
    </row>
    <row r="77" spans="1:4" ht="30" customHeight="1">
      <c r="A77" s="6">
        <v>75</v>
      </c>
      <c r="B77" s="6" t="str">
        <f>"31342021062909062444537"</f>
        <v>31342021062909062444537</v>
      </c>
      <c r="C77" s="6" t="s">
        <v>28</v>
      </c>
      <c r="D77" s="6" t="str">
        <f>"陈一良"</f>
        <v>陈一良</v>
      </c>
    </row>
    <row r="78" spans="1:4" ht="30" customHeight="1">
      <c r="A78" s="6">
        <v>76</v>
      </c>
      <c r="B78" s="6" t="str">
        <f>"31342021063007285850859"</f>
        <v>31342021063007285850859</v>
      </c>
      <c r="C78" s="6" t="s">
        <v>28</v>
      </c>
      <c r="D78" s="6" t="str">
        <f>"陈慧"</f>
        <v>陈慧</v>
      </c>
    </row>
    <row r="79" spans="1:4" ht="30" customHeight="1">
      <c r="A79" s="6">
        <v>77</v>
      </c>
      <c r="B79" s="6" t="str">
        <f>"31342021063023102454771"</f>
        <v>31342021063023102454771</v>
      </c>
      <c r="C79" s="6" t="s">
        <v>28</v>
      </c>
      <c r="D79" s="6" t="str">
        <f>"卓志豪"</f>
        <v>卓志豪</v>
      </c>
    </row>
    <row r="80" spans="1:4" ht="30" customHeight="1">
      <c r="A80" s="6">
        <v>78</v>
      </c>
      <c r="B80" s="6" t="str">
        <f>"31342021070416211066840"</f>
        <v>31342021070416211066840</v>
      </c>
      <c r="C80" s="6" t="s">
        <v>28</v>
      </c>
      <c r="D80" s="6" t="str">
        <f>"梁思琪"</f>
        <v>梁思琪</v>
      </c>
    </row>
    <row r="81" spans="1:4" ht="30" customHeight="1">
      <c r="A81" s="6">
        <v>79</v>
      </c>
      <c r="B81" s="6" t="str">
        <f>"31342021070623160876847"</f>
        <v>31342021070623160876847</v>
      </c>
      <c r="C81" s="6" t="s">
        <v>28</v>
      </c>
      <c r="D81" s="6" t="str">
        <f>"卢冰清"</f>
        <v>卢冰清</v>
      </c>
    </row>
    <row r="82" spans="1:4" ht="30" customHeight="1">
      <c r="A82" s="6">
        <v>80</v>
      </c>
      <c r="B82" s="6" t="str">
        <f>"31342021062308515827766"</f>
        <v>31342021062308515827766</v>
      </c>
      <c r="C82" s="6" t="s">
        <v>29</v>
      </c>
      <c r="D82" s="6" t="str">
        <f>"葛锦璞 "</f>
        <v>葛锦璞 </v>
      </c>
    </row>
    <row r="83" spans="1:4" ht="30" customHeight="1">
      <c r="A83" s="6">
        <v>81</v>
      </c>
      <c r="B83" s="6" t="str">
        <f>"31342021062320323429196"</f>
        <v>31342021062320323429196</v>
      </c>
      <c r="C83" s="6" t="s">
        <v>29</v>
      </c>
      <c r="D83" s="6" t="str">
        <f>"叶李驰"</f>
        <v>叶李驰</v>
      </c>
    </row>
    <row r="84" spans="1:4" ht="30" customHeight="1">
      <c r="A84" s="6">
        <v>82</v>
      </c>
      <c r="B84" s="6" t="str">
        <f>"31342021062415182730330"</f>
        <v>31342021062415182730330</v>
      </c>
      <c r="C84" s="6" t="s">
        <v>29</v>
      </c>
      <c r="D84" s="6" t="str">
        <f>"张薇"</f>
        <v>张薇</v>
      </c>
    </row>
    <row r="85" spans="1:4" ht="30" customHeight="1">
      <c r="A85" s="6">
        <v>83</v>
      </c>
      <c r="B85" s="6" t="str">
        <f>"31342021062618262833419"</f>
        <v>31342021062618262833419</v>
      </c>
      <c r="C85" s="6" t="s">
        <v>29</v>
      </c>
      <c r="D85" s="6" t="str">
        <f>"滕兴娴"</f>
        <v>滕兴娴</v>
      </c>
    </row>
    <row r="86" spans="1:4" ht="30" customHeight="1">
      <c r="A86" s="6">
        <v>84</v>
      </c>
      <c r="B86" s="6" t="str">
        <f>"31342021062622224933633"</f>
        <v>31342021062622224933633</v>
      </c>
      <c r="C86" s="6" t="s">
        <v>29</v>
      </c>
      <c r="D86" s="6" t="str">
        <f>"杨慧妍"</f>
        <v>杨慧妍</v>
      </c>
    </row>
    <row r="87" spans="1:4" ht="30" customHeight="1">
      <c r="A87" s="6">
        <v>85</v>
      </c>
      <c r="B87" s="6" t="str">
        <f>"31342021062820160743194"</f>
        <v>31342021062820160743194</v>
      </c>
      <c r="C87" s="6" t="s">
        <v>29</v>
      </c>
      <c r="D87" s="6" t="str">
        <f>"李钰滢"</f>
        <v>李钰滢</v>
      </c>
    </row>
    <row r="88" spans="1:4" ht="30" customHeight="1">
      <c r="A88" s="6">
        <v>86</v>
      </c>
      <c r="B88" s="6" t="str">
        <f>"31342021062910025445285"</f>
        <v>31342021062910025445285</v>
      </c>
      <c r="C88" s="6" t="s">
        <v>29</v>
      </c>
      <c r="D88" s="6" t="str">
        <f>"赵明伟"</f>
        <v>赵明伟</v>
      </c>
    </row>
    <row r="89" spans="1:4" ht="30" customHeight="1">
      <c r="A89" s="6">
        <v>87</v>
      </c>
      <c r="B89" s="6" t="str">
        <f>"31342021062912405246511"</f>
        <v>31342021062912405246511</v>
      </c>
      <c r="C89" s="6" t="s">
        <v>29</v>
      </c>
      <c r="D89" s="6" t="str">
        <f>"符小琼"</f>
        <v>符小琼</v>
      </c>
    </row>
    <row r="90" spans="1:4" ht="30" customHeight="1">
      <c r="A90" s="6">
        <v>88</v>
      </c>
      <c r="B90" s="6" t="str">
        <f>"31342021063023172754788"</f>
        <v>31342021063023172754788</v>
      </c>
      <c r="C90" s="6" t="s">
        <v>29</v>
      </c>
      <c r="D90" s="6" t="str">
        <f>"魏天娇"</f>
        <v>魏天娇</v>
      </c>
    </row>
    <row r="91" spans="1:4" ht="30" customHeight="1">
      <c r="A91" s="6">
        <v>89</v>
      </c>
      <c r="B91" s="6" t="str">
        <f>"31342021062309355627904"</f>
        <v>31342021062309355627904</v>
      </c>
      <c r="C91" s="6" t="s">
        <v>30</v>
      </c>
      <c r="D91" s="6" t="str">
        <f>"王智娴"</f>
        <v>王智娴</v>
      </c>
    </row>
    <row r="92" spans="1:4" ht="30" customHeight="1">
      <c r="A92" s="6">
        <v>90</v>
      </c>
      <c r="B92" s="6" t="str">
        <f>"31342021062310054428016"</f>
        <v>31342021062310054428016</v>
      </c>
      <c r="C92" s="6" t="s">
        <v>30</v>
      </c>
      <c r="D92" s="6" t="str">
        <f>"林宏如"</f>
        <v>林宏如</v>
      </c>
    </row>
    <row r="93" spans="1:4" ht="30" customHeight="1">
      <c r="A93" s="6">
        <v>91</v>
      </c>
      <c r="B93" s="6" t="str">
        <f>"31342021062319395229134"</f>
        <v>31342021062319395229134</v>
      </c>
      <c r="C93" s="6" t="s">
        <v>30</v>
      </c>
      <c r="D93" s="6" t="str">
        <f>"孙同欣"</f>
        <v>孙同欣</v>
      </c>
    </row>
    <row r="94" spans="1:4" ht="30" customHeight="1">
      <c r="A94" s="6">
        <v>92</v>
      </c>
      <c r="B94" s="6" t="str">
        <f>"31342021062421075731432"</f>
        <v>31342021062421075731432</v>
      </c>
      <c r="C94" s="6" t="s">
        <v>30</v>
      </c>
      <c r="D94" s="6" t="str">
        <f>"羊二丽"</f>
        <v>羊二丽</v>
      </c>
    </row>
    <row r="95" spans="1:4" ht="30" customHeight="1">
      <c r="A95" s="6">
        <v>93</v>
      </c>
      <c r="B95" s="6" t="str">
        <f>"31342021062510414232027"</f>
        <v>31342021062510414232027</v>
      </c>
      <c r="C95" s="6" t="s">
        <v>30</v>
      </c>
      <c r="D95" s="6" t="str">
        <f>"肖慧敏"</f>
        <v>肖慧敏</v>
      </c>
    </row>
    <row r="96" spans="1:4" ht="30" customHeight="1">
      <c r="A96" s="6">
        <v>94</v>
      </c>
      <c r="B96" s="6" t="str">
        <f>"31342021062512503832190"</f>
        <v>31342021062512503832190</v>
      </c>
      <c r="C96" s="6" t="s">
        <v>30</v>
      </c>
      <c r="D96" s="6" t="str">
        <f>"刘举"</f>
        <v>刘举</v>
      </c>
    </row>
    <row r="97" spans="1:4" ht="30" customHeight="1">
      <c r="A97" s="6">
        <v>95</v>
      </c>
      <c r="B97" s="6" t="str">
        <f>"31342021062611031033037"</f>
        <v>31342021062611031033037</v>
      </c>
      <c r="C97" s="6" t="s">
        <v>30</v>
      </c>
      <c r="D97" s="6" t="str">
        <f>"周攀豪"</f>
        <v>周攀豪</v>
      </c>
    </row>
    <row r="98" spans="1:4" ht="30" customHeight="1">
      <c r="A98" s="6">
        <v>96</v>
      </c>
      <c r="B98" s="6" t="str">
        <f>"31342021070410002666216"</f>
        <v>31342021070410002666216</v>
      </c>
      <c r="C98" s="6" t="s">
        <v>30</v>
      </c>
      <c r="D98" s="6" t="str">
        <f>"赵芹坤"</f>
        <v>赵芹坤</v>
      </c>
    </row>
    <row r="99" spans="1:4" ht="30" customHeight="1">
      <c r="A99" s="6">
        <v>97</v>
      </c>
      <c r="B99" s="6" t="str">
        <f>"31342021070416001666802"</f>
        <v>31342021070416001666802</v>
      </c>
      <c r="C99" s="6" t="s">
        <v>30</v>
      </c>
      <c r="D99" s="6" t="str">
        <f>"唐佳莹"</f>
        <v>唐佳莹</v>
      </c>
    </row>
    <row r="100" spans="1:4" ht="30" customHeight="1">
      <c r="A100" s="6">
        <v>98</v>
      </c>
      <c r="B100" s="6" t="str">
        <f>"31342021062614222033203"</f>
        <v>31342021062614222033203</v>
      </c>
      <c r="C100" s="6" t="s">
        <v>31</v>
      </c>
      <c r="D100" s="6" t="str">
        <f>"施芳林"</f>
        <v>施芳林</v>
      </c>
    </row>
    <row r="101" spans="1:4" ht="30" customHeight="1">
      <c r="A101" s="6">
        <v>99</v>
      </c>
      <c r="B101" s="6" t="str">
        <f>"31342021062912015046247"</f>
        <v>31342021062912015046247</v>
      </c>
      <c r="C101" s="6" t="s">
        <v>31</v>
      </c>
      <c r="D101" s="6" t="str">
        <f>"李虹烨"</f>
        <v>李虹烨</v>
      </c>
    </row>
    <row r="102" spans="1:4" ht="30" customHeight="1">
      <c r="A102" s="6">
        <v>100</v>
      </c>
      <c r="B102" s="6" t="str">
        <f>"31342021063014400752330"</f>
        <v>31342021063014400752330</v>
      </c>
      <c r="C102" s="6" t="s">
        <v>31</v>
      </c>
      <c r="D102" s="6" t="str">
        <f>"符樱仪"</f>
        <v>符樱仪</v>
      </c>
    </row>
    <row r="103" spans="1:4" ht="30" customHeight="1">
      <c r="A103" s="6">
        <v>101</v>
      </c>
      <c r="B103" s="6" t="str">
        <f>"31342021062517491932552"</f>
        <v>31342021062517491932552</v>
      </c>
      <c r="C103" s="6" t="s">
        <v>32</v>
      </c>
      <c r="D103" s="6" t="str">
        <f>"祝愿"</f>
        <v>祝愿</v>
      </c>
    </row>
    <row r="104" spans="1:4" ht="30" customHeight="1">
      <c r="A104" s="6">
        <v>102</v>
      </c>
      <c r="B104" s="6" t="str">
        <f>"31342021070115315457626"</f>
        <v>31342021070115315457626</v>
      </c>
      <c r="C104" s="6" t="s">
        <v>32</v>
      </c>
      <c r="D104" s="6" t="str">
        <f>"杨育忠"</f>
        <v>杨育忠</v>
      </c>
    </row>
    <row r="105" spans="1:4" ht="30" customHeight="1">
      <c r="A105" s="6">
        <v>103</v>
      </c>
      <c r="B105" s="6" t="str">
        <f>"31342021062411435830030"</f>
        <v>31342021062411435830030</v>
      </c>
      <c r="C105" s="6" t="s">
        <v>33</v>
      </c>
      <c r="D105" s="6" t="str">
        <f>"王宇"</f>
        <v>王宇</v>
      </c>
    </row>
    <row r="106" spans="1:4" ht="30" customHeight="1">
      <c r="A106" s="6">
        <v>104</v>
      </c>
      <c r="B106" s="6" t="str">
        <f>"31342021062812271340569"</f>
        <v>31342021062812271340569</v>
      </c>
      <c r="C106" s="6" t="s">
        <v>33</v>
      </c>
      <c r="D106" s="6" t="str">
        <f>"沈腾飞"</f>
        <v>沈腾飞</v>
      </c>
    </row>
    <row r="107" spans="1:4" ht="30" customHeight="1">
      <c r="A107" s="6">
        <v>105</v>
      </c>
      <c r="B107" s="6" t="str">
        <f>"31342021062816420142200"</f>
        <v>31342021062816420142200</v>
      </c>
      <c r="C107" s="6" t="s">
        <v>33</v>
      </c>
      <c r="D107" s="6" t="str">
        <f>"孟令宸"</f>
        <v>孟令宸</v>
      </c>
    </row>
    <row r="108" spans="1:4" ht="30" customHeight="1">
      <c r="A108" s="6">
        <v>106</v>
      </c>
      <c r="B108" s="6" t="str">
        <f>"31342021062320245929177"</f>
        <v>31342021062320245929177</v>
      </c>
      <c r="C108" s="6" t="s">
        <v>34</v>
      </c>
      <c r="D108" s="6" t="str">
        <f>"陈爱莲"</f>
        <v>陈爱莲</v>
      </c>
    </row>
    <row r="109" spans="1:4" ht="30" customHeight="1">
      <c r="A109" s="6">
        <v>107</v>
      </c>
      <c r="B109" s="6" t="str">
        <f>"31342021062410534729926"</f>
        <v>31342021062410534729926</v>
      </c>
      <c r="C109" s="6" t="s">
        <v>34</v>
      </c>
      <c r="D109" s="6" t="str">
        <f>"陈奕居"</f>
        <v>陈奕居</v>
      </c>
    </row>
    <row r="110" spans="1:4" ht="30" customHeight="1">
      <c r="A110" s="6">
        <v>108</v>
      </c>
      <c r="B110" s="6" t="str">
        <f>"31342021062415070030295"</f>
        <v>31342021062415070030295</v>
      </c>
      <c r="C110" s="6" t="s">
        <v>34</v>
      </c>
      <c r="D110" s="6" t="str">
        <f>"李蕊"</f>
        <v>李蕊</v>
      </c>
    </row>
    <row r="111" spans="1:4" ht="30" customHeight="1">
      <c r="A111" s="6">
        <v>109</v>
      </c>
      <c r="B111" s="6" t="str">
        <f>"31342021062510422132029"</f>
        <v>31342021062510422132029</v>
      </c>
      <c r="C111" s="6" t="s">
        <v>34</v>
      </c>
      <c r="D111" s="6" t="str">
        <f>"王苏荣"</f>
        <v>王苏荣</v>
      </c>
    </row>
    <row r="112" spans="1:4" ht="30" customHeight="1">
      <c r="A112" s="6">
        <v>110</v>
      </c>
      <c r="B112" s="6" t="str">
        <f>"31342021062520051132654"</f>
        <v>31342021062520051132654</v>
      </c>
      <c r="C112" s="6" t="s">
        <v>34</v>
      </c>
      <c r="D112" s="6" t="str">
        <f>"李静"</f>
        <v>李静</v>
      </c>
    </row>
    <row r="113" spans="1:4" ht="30" customHeight="1">
      <c r="A113" s="6">
        <v>111</v>
      </c>
      <c r="B113" s="6" t="str">
        <f>"31342021062609591232961"</f>
        <v>31342021062609591232961</v>
      </c>
      <c r="C113" s="6" t="s">
        <v>34</v>
      </c>
      <c r="D113" s="6" t="str">
        <f>"张少雀"</f>
        <v>张少雀</v>
      </c>
    </row>
    <row r="114" spans="1:4" ht="30" customHeight="1">
      <c r="A114" s="6">
        <v>112</v>
      </c>
      <c r="B114" s="6" t="str">
        <f>"31342021062615304633267"</f>
        <v>31342021062615304633267</v>
      </c>
      <c r="C114" s="6" t="s">
        <v>34</v>
      </c>
      <c r="D114" s="6" t="str">
        <f>"吴纪贞"</f>
        <v>吴纪贞</v>
      </c>
    </row>
    <row r="115" spans="1:4" ht="30" customHeight="1">
      <c r="A115" s="6">
        <v>113</v>
      </c>
      <c r="B115" s="6" t="str">
        <f>"31342021062720255537417"</f>
        <v>31342021062720255537417</v>
      </c>
      <c r="C115" s="6" t="s">
        <v>34</v>
      </c>
      <c r="D115" s="6" t="str">
        <f>"娄琪"</f>
        <v>娄琪</v>
      </c>
    </row>
    <row r="116" spans="1:4" ht="30" customHeight="1">
      <c r="A116" s="6">
        <v>114</v>
      </c>
      <c r="B116" s="6" t="str">
        <f>"31342021062800063037949"</f>
        <v>31342021062800063037949</v>
      </c>
      <c r="C116" s="6" t="s">
        <v>34</v>
      </c>
      <c r="D116" s="6" t="str">
        <f>"王丽媛"</f>
        <v>王丽媛</v>
      </c>
    </row>
    <row r="117" spans="1:4" ht="30" customHeight="1">
      <c r="A117" s="6">
        <v>115</v>
      </c>
      <c r="B117" s="6" t="str">
        <f>"31342021062813254840915"</f>
        <v>31342021062813254840915</v>
      </c>
      <c r="C117" s="6" t="s">
        <v>34</v>
      </c>
      <c r="D117" s="6" t="str">
        <f>"王宁杰"</f>
        <v>王宁杰</v>
      </c>
    </row>
    <row r="118" spans="1:4" ht="30" customHeight="1">
      <c r="A118" s="6">
        <v>116</v>
      </c>
      <c r="B118" s="6" t="str">
        <f>"31342021062820471543330"</f>
        <v>31342021062820471543330</v>
      </c>
      <c r="C118" s="6" t="s">
        <v>34</v>
      </c>
      <c r="D118" s="6" t="str">
        <f>"董春波"</f>
        <v>董春波</v>
      </c>
    </row>
    <row r="119" spans="1:4" ht="30" customHeight="1">
      <c r="A119" s="6">
        <v>117</v>
      </c>
      <c r="B119" s="6" t="str">
        <f>"31342021063016594453687"</f>
        <v>31342021063016594453687</v>
      </c>
      <c r="C119" s="6" t="s">
        <v>34</v>
      </c>
      <c r="D119" s="6" t="str">
        <f>"马云飞"</f>
        <v>马云飞</v>
      </c>
    </row>
    <row r="120" spans="1:4" ht="30" customHeight="1">
      <c r="A120" s="6">
        <v>118</v>
      </c>
      <c r="B120" s="6" t="str">
        <f>"31342021070119203159387"</f>
        <v>31342021070119203159387</v>
      </c>
      <c r="C120" s="6" t="s">
        <v>34</v>
      </c>
      <c r="D120" s="6" t="str">
        <f>"韩嘉琳"</f>
        <v>韩嘉琳</v>
      </c>
    </row>
    <row r="121" spans="1:4" ht="30" customHeight="1">
      <c r="A121" s="6">
        <v>119</v>
      </c>
      <c r="B121" s="6" t="str">
        <f>"31342021070122103860221"</f>
        <v>31342021070122103860221</v>
      </c>
      <c r="C121" s="6" t="s">
        <v>34</v>
      </c>
      <c r="D121" s="6" t="str">
        <f>"刘媛"</f>
        <v>刘媛</v>
      </c>
    </row>
    <row r="122" spans="1:4" ht="30" customHeight="1">
      <c r="A122" s="6">
        <v>120</v>
      </c>
      <c r="B122" s="6" t="str">
        <f>"31342021070413551166616"</f>
        <v>31342021070413551166616</v>
      </c>
      <c r="C122" s="6" t="s">
        <v>34</v>
      </c>
      <c r="D122" s="6" t="str">
        <f>"严丽燕"</f>
        <v>严丽燕</v>
      </c>
    </row>
    <row r="123" spans="1:4" ht="30" customHeight="1">
      <c r="A123" s="6">
        <v>121</v>
      </c>
      <c r="B123" s="6" t="str">
        <f>"31342021070414391066672"</f>
        <v>31342021070414391066672</v>
      </c>
      <c r="C123" s="6" t="s">
        <v>34</v>
      </c>
      <c r="D123" s="6" t="str">
        <f>"刘玉莲"</f>
        <v>刘玉莲</v>
      </c>
    </row>
    <row r="124" spans="1:4" ht="30" customHeight="1">
      <c r="A124" s="6">
        <v>122</v>
      </c>
      <c r="B124" s="6" t="str">
        <f>"31342021070415541366796"</f>
        <v>31342021070415541366796</v>
      </c>
      <c r="C124" s="6" t="s">
        <v>34</v>
      </c>
      <c r="D124" s="6" t="str">
        <f>"李轼"</f>
        <v>李轼</v>
      </c>
    </row>
    <row r="125" spans="1:4" ht="30" customHeight="1">
      <c r="A125" s="6">
        <v>123</v>
      </c>
      <c r="B125" s="6" t="str">
        <f>"31342021070609220273408"</f>
        <v>31342021070609220273408</v>
      </c>
      <c r="C125" s="6" t="s">
        <v>34</v>
      </c>
      <c r="D125" s="6" t="str">
        <f>"符昌艳"</f>
        <v>符昌艳</v>
      </c>
    </row>
    <row r="126" spans="1:4" ht="30" customHeight="1">
      <c r="A126" s="6">
        <v>124</v>
      </c>
      <c r="B126" s="6" t="str">
        <f>"31342021070610205673839"</f>
        <v>31342021070610205673839</v>
      </c>
      <c r="C126" s="6" t="s">
        <v>34</v>
      </c>
      <c r="D126" s="6" t="str">
        <f>"高萌"</f>
        <v>高萌</v>
      </c>
    </row>
    <row r="127" spans="1:4" ht="30" customHeight="1">
      <c r="A127" s="6">
        <v>125</v>
      </c>
      <c r="B127" s="6" t="str">
        <f>"31342021070617174475687"</f>
        <v>31342021070617174475687</v>
      </c>
      <c r="C127" s="6" t="s">
        <v>34</v>
      </c>
      <c r="D127" s="6" t="str">
        <f>"袁春满"</f>
        <v>袁春满</v>
      </c>
    </row>
    <row r="128" spans="1:4" ht="30" customHeight="1">
      <c r="A128" s="6">
        <v>126</v>
      </c>
      <c r="B128" s="6" t="str">
        <f>"31342021070621352476516"</f>
        <v>31342021070621352476516</v>
      </c>
      <c r="C128" s="6" t="s">
        <v>34</v>
      </c>
      <c r="D128" s="6" t="str">
        <f>"张开琴"</f>
        <v>张开琴</v>
      </c>
    </row>
    <row r="129" spans="1:4" ht="30" customHeight="1">
      <c r="A129" s="6">
        <v>127</v>
      </c>
      <c r="B129" s="6" t="str">
        <f>"31342021070622302676713"</f>
        <v>31342021070622302676713</v>
      </c>
      <c r="C129" s="6" t="s">
        <v>34</v>
      </c>
      <c r="D129" s="6" t="str">
        <f>"梁海荣"</f>
        <v>梁海荣</v>
      </c>
    </row>
    <row r="130" spans="1:4" ht="30" customHeight="1">
      <c r="A130" s="6">
        <v>128</v>
      </c>
      <c r="B130" s="6" t="str">
        <f>"31342021070701072776960"</f>
        <v>31342021070701072776960</v>
      </c>
      <c r="C130" s="6" t="s">
        <v>34</v>
      </c>
      <c r="D130" s="6" t="str">
        <f>"王志伟"</f>
        <v>王志伟</v>
      </c>
    </row>
    <row r="131" spans="1:4" ht="30" customHeight="1">
      <c r="A131" s="6">
        <v>129</v>
      </c>
      <c r="B131" s="6" t="str">
        <f>"31342021070114425157293"</f>
        <v>31342021070114425157293</v>
      </c>
      <c r="C131" s="6" t="s">
        <v>35</v>
      </c>
      <c r="D131" s="6" t="str">
        <f>"万柳"</f>
        <v>万柳</v>
      </c>
    </row>
    <row r="132" spans="1:4" ht="30" customHeight="1">
      <c r="A132" s="6">
        <v>130</v>
      </c>
      <c r="B132" s="6" t="str">
        <f>"31342021062308104027679"</f>
        <v>31342021062308104027679</v>
      </c>
      <c r="C132" s="6" t="s">
        <v>36</v>
      </c>
      <c r="D132" s="6" t="str">
        <f>"王英銮"</f>
        <v>王英銮</v>
      </c>
    </row>
    <row r="133" spans="1:4" ht="30" customHeight="1">
      <c r="A133" s="6">
        <v>131</v>
      </c>
      <c r="B133" s="6" t="str">
        <f>"31342021062308115427680"</f>
        <v>31342021062308115427680</v>
      </c>
      <c r="C133" s="6" t="s">
        <v>36</v>
      </c>
      <c r="D133" s="6" t="str">
        <f>"车晓彤"</f>
        <v>车晓彤</v>
      </c>
    </row>
    <row r="134" spans="1:4" ht="30" customHeight="1">
      <c r="A134" s="6">
        <v>132</v>
      </c>
      <c r="B134" s="6" t="str">
        <f>"31342021062308122827681"</f>
        <v>31342021062308122827681</v>
      </c>
      <c r="C134" s="6" t="s">
        <v>36</v>
      </c>
      <c r="D134" s="6" t="str">
        <f>"王晓婷"</f>
        <v>王晓婷</v>
      </c>
    </row>
    <row r="135" spans="1:4" ht="30" customHeight="1">
      <c r="A135" s="6">
        <v>133</v>
      </c>
      <c r="B135" s="6" t="str">
        <f>"31342021062308260027705"</f>
        <v>31342021062308260027705</v>
      </c>
      <c r="C135" s="6" t="s">
        <v>36</v>
      </c>
      <c r="D135" s="6" t="str">
        <f>"董红旭"</f>
        <v>董红旭</v>
      </c>
    </row>
    <row r="136" spans="1:4" ht="30" customHeight="1">
      <c r="A136" s="6">
        <v>134</v>
      </c>
      <c r="B136" s="6" t="str">
        <f>"31342021062308403527739"</f>
        <v>31342021062308403527739</v>
      </c>
      <c r="C136" s="6" t="s">
        <v>36</v>
      </c>
      <c r="D136" s="6" t="str">
        <f>"许锦淑"</f>
        <v>许锦淑</v>
      </c>
    </row>
    <row r="137" spans="1:4" ht="30" customHeight="1">
      <c r="A137" s="6">
        <v>135</v>
      </c>
      <c r="B137" s="6" t="str">
        <f>"31342021062309191427838"</f>
        <v>31342021062309191427838</v>
      </c>
      <c r="C137" s="6" t="s">
        <v>36</v>
      </c>
      <c r="D137" s="6" t="str">
        <f>"胡秋萍"</f>
        <v>胡秋萍</v>
      </c>
    </row>
    <row r="138" spans="1:4" ht="30" customHeight="1">
      <c r="A138" s="6">
        <v>136</v>
      </c>
      <c r="B138" s="6" t="str">
        <f>"31342021062309284627868"</f>
        <v>31342021062309284627868</v>
      </c>
      <c r="C138" s="6" t="s">
        <v>36</v>
      </c>
      <c r="D138" s="6" t="str">
        <f>"陈婷满"</f>
        <v>陈婷满</v>
      </c>
    </row>
    <row r="139" spans="1:4" ht="30" customHeight="1">
      <c r="A139" s="6">
        <v>137</v>
      </c>
      <c r="B139" s="6" t="str">
        <f>"31342021062309462327953"</f>
        <v>31342021062309462327953</v>
      </c>
      <c r="C139" s="6" t="s">
        <v>36</v>
      </c>
      <c r="D139" s="6" t="str">
        <f>"黄家斌"</f>
        <v>黄家斌</v>
      </c>
    </row>
    <row r="140" spans="1:4" ht="30" customHeight="1">
      <c r="A140" s="6">
        <v>138</v>
      </c>
      <c r="B140" s="6" t="str">
        <f>"31342021062309540427976"</f>
        <v>31342021062309540427976</v>
      </c>
      <c r="C140" s="6" t="s">
        <v>36</v>
      </c>
      <c r="D140" s="6" t="str">
        <f>"刘毅"</f>
        <v>刘毅</v>
      </c>
    </row>
    <row r="141" spans="1:4" ht="30" customHeight="1">
      <c r="A141" s="6">
        <v>139</v>
      </c>
      <c r="B141" s="6" t="str">
        <f>"31342021062310045228013"</f>
        <v>31342021062310045228013</v>
      </c>
      <c r="C141" s="6" t="s">
        <v>36</v>
      </c>
      <c r="D141" s="6" t="str">
        <f>"梁娇"</f>
        <v>梁娇</v>
      </c>
    </row>
    <row r="142" spans="1:4" ht="30" customHeight="1">
      <c r="A142" s="6">
        <v>140</v>
      </c>
      <c r="B142" s="6" t="str">
        <f>"31342021062310171828068"</f>
        <v>31342021062310171828068</v>
      </c>
      <c r="C142" s="6" t="s">
        <v>36</v>
      </c>
      <c r="D142" s="6" t="str">
        <f>"周慧清"</f>
        <v>周慧清</v>
      </c>
    </row>
    <row r="143" spans="1:4" ht="30" customHeight="1">
      <c r="A143" s="6">
        <v>141</v>
      </c>
      <c r="B143" s="6" t="str">
        <f>"31342021062310330928120"</f>
        <v>31342021062310330928120</v>
      </c>
      <c r="C143" s="6" t="s">
        <v>36</v>
      </c>
      <c r="D143" s="6" t="str">
        <f>"吴春霞"</f>
        <v>吴春霞</v>
      </c>
    </row>
    <row r="144" spans="1:4" ht="30" customHeight="1">
      <c r="A144" s="6">
        <v>142</v>
      </c>
      <c r="B144" s="6" t="str">
        <f>"31342021062310392428138"</f>
        <v>31342021062310392428138</v>
      </c>
      <c r="C144" s="6" t="s">
        <v>36</v>
      </c>
      <c r="D144" s="6" t="str">
        <f>"高桂梅"</f>
        <v>高桂梅</v>
      </c>
    </row>
    <row r="145" spans="1:4" ht="30" customHeight="1">
      <c r="A145" s="6">
        <v>143</v>
      </c>
      <c r="B145" s="6" t="str">
        <f>"31342021062310542328179"</f>
        <v>31342021062310542328179</v>
      </c>
      <c r="C145" s="6" t="s">
        <v>36</v>
      </c>
      <c r="D145" s="6" t="str">
        <f>"符发玲"</f>
        <v>符发玲</v>
      </c>
    </row>
    <row r="146" spans="1:4" ht="30" customHeight="1">
      <c r="A146" s="6">
        <v>144</v>
      </c>
      <c r="B146" s="6" t="str">
        <f>"31342021062310565528187"</f>
        <v>31342021062310565528187</v>
      </c>
      <c r="C146" s="6" t="s">
        <v>36</v>
      </c>
      <c r="D146" s="6" t="str">
        <f>"石梅花"</f>
        <v>石梅花</v>
      </c>
    </row>
    <row r="147" spans="1:4" ht="30" customHeight="1">
      <c r="A147" s="6">
        <v>145</v>
      </c>
      <c r="B147" s="6" t="str">
        <f>"31342021062311381328289"</f>
        <v>31342021062311381328289</v>
      </c>
      <c r="C147" s="6" t="s">
        <v>36</v>
      </c>
      <c r="D147" s="6" t="str">
        <f>"尹晓腾"</f>
        <v>尹晓腾</v>
      </c>
    </row>
    <row r="148" spans="1:4" ht="30" customHeight="1">
      <c r="A148" s="6">
        <v>146</v>
      </c>
      <c r="B148" s="6" t="str">
        <f>"31342021062311393228292"</f>
        <v>31342021062311393228292</v>
      </c>
      <c r="C148" s="6" t="s">
        <v>36</v>
      </c>
      <c r="D148" s="6" t="str">
        <f>"曾志"</f>
        <v>曾志</v>
      </c>
    </row>
    <row r="149" spans="1:4" ht="30" customHeight="1">
      <c r="A149" s="6">
        <v>147</v>
      </c>
      <c r="B149" s="6" t="str">
        <f>"31342021062312265028381"</f>
        <v>31342021062312265028381</v>
      </c>
      <c r="C149" s="6" t="s">
        <v>36</v>
      </c>
      <c r="D149" s="6" t="str">
        <f>"刘小燕"</f>
        <v>刘小燕</v>
      </c>
    </row>
    <row r="150" spans="1:4" ht="30" customHeight="1">
      <c r="A150" s="6">
        <v>148</v>
      </c>
      <c r="B150" s="6" t="str">
        <f>"31342021062312453328404"</f>
        <v>31342021062312453328404</v>
      </c>
      <c r="C150" s="6" t="s">
        <v>36</v>
      </c>
      <c r="D150" s="6" t="str">
        <f>"罗海婷"</f>
        <v>罗海婷</v>
      </c>
    </row>
    <row r="151" spans="1:4" ht="30" customHeight="1">
      <c r="A151" s="6">
        <v>149</v>
      </c>
      <c r="B151" s="6" t="str">
        <f>"31342021062312591028425"</f>
        <v>31342021062312591028425</v>
      </c>
      <c r="C151" s="6" t="s">
        <v>36</v>
      </c>
      <c r="D151" s="6" t="str">
        <f>"李艳岚"</f>
        <v>李艳岚</v>
      </c>
    </row>
    <row r="152" spans="1:4" ht="30" customHeight="1">
      <c r="A152" s="6">
        <v>150</v>
      </c>
      <c r="B152" s="6" t="str">
        <f>"31342021062313195428453"</f>
        <v>31342021062313195428453</v>
      </c>
      <c r="C152" s="6" t="s">
        <v>36</v>
      </c>
      <c r="D152" s="6" t="str">
        <f>"紫罗兰·艾沙江"</f>
        <v>紫罗兰·艾沙江</v>
      </c>
    </row>
    <row r="153" spans="1:4" ht="30" customHeight="1">
      <c r="A153" s="6">
        <v>151</v>
      </c>
      <c r="B153" s="6" t="str">
        <f>"31342021062313324328469"</f>
        <v>31342021062313324328469</v>
      </c>
      <c r="C153" s="6" t="s">
        <v>36</v>
      </c>
      <c r="D153" s="6" t="str">
        <f>"林立怡"</f>
        <v>林立怡</v>
      </c>
    </row>
    <row r="154" spans="1:4" ht="30" customHeight="1">
      <c r="A154" s="6">
        <v>152</v>
      </c>
      <c r="B154" s="6" t="str">
        <f>"31342021062313441428477"</f>
        <v>31342021062313441428477</v>
      </c>
      <c r="C154" s="6" t="s">
        <v>36</v>
      </c>
      <c r="D154" s="6" t="str">
        <f>"金安黎"</f>
        <v>金安黎</v>
      </c>
    </row>
    <row r="155" spans="1:4" ht="30" customHeight="1">
      <c r="A155" s="6">
        <v>153</v>
      </c>
      <c r="B155" s="6" t="str">
        <f>"31342021062313590728491"</f>
        <v>31342021062313590728491</v>
      </c>
      <c r="C155" s="6" t="s">
        <v>36</v>
      </c>
      <c r="D155" s="6" t="str">
        <f>"苏光妮"</f>
        <v>苏光妮</v>
      </c>
    </row>
    <row r="156" spans="1:4" ht="30" customHeight="1">
      <c r="A156" s="6">
        <v>154</v>
      </c>
      <c r="B156" s="6" t="str">
        <f>"31342021062314442028559"</f>
        <v>31342021062314442028559</v>
      </c>
      <c r="C156" s="6" t="s">
        <v>36</v>
      </c>
      <c r="D156" s="6" t="str">
        <f>"李小玲"</f>
        <v>李小玲</v>
      </c>
    </row>
    <row r="157" spans="1:4" ht="30" customHeight="1">
      <c r="A157" s="6">
        <v>155</v>
      </c>
      <c r="B157" s="6" t="str">
        <f>"31342021062314590328584"</f>
        <v>31342021062314590328584</v>
      </c>
      <c r="C157" s="6" t="s">
        <v>36</v>
      </c>
      <c r="D157" s="6" t="str">
        <f>"卢保佩"</f>
        <v>卢保佩</v>
      </c>
    </row>
    <row r="158" spans="1:4" ht="30" customHeight="1">
      <c r="A158" s="6">
        <v>156</v>
      </c>
      <c r="B158" s="6" t="str">
        <f>"31342021062315402328693"</f>
        <v>31342021062315402328693</v>
      </c>
      <c r="C158" s="6" t="s">
        <v>36</v>
      </c>
      <c r="D158" s="6" t="str">
        <f>"符冠拥"</f>
        <v>符冠拥</v>
      </c>
    </row>
    <row r="159" spans="1:4" ht="30" customHeight="1">
      <c r="A159" s="6">
        <v>157</v>
      </c>
      <c r="B159" s="6" t="str">
        <f>"31342021062315511428728"</f>
        <v>31342021062315511428728</v>
      </c>
      <c r="C159" s="6" t="s">
        <v>36</v>
      </c>
      <c r="D159" s="6" t="str">
        <f>"陈凤珍"</f>
        <v>陈凤珍</v>
      </c>
    </row>
    <row r="160" spans="1:4" ht="30" customHeight="1">
      <c r="A160" s="6">
        <v>158</v>
      </c>
      <c r="B160" s="6" t="str">
        <f>"31342021062315544028735"</f>
        <v>31342021062315544028735</v>
      </c>
      <c r="C160" s="6" t="s">
        <v>36</v>
      </c>
      <c r="D160" s="6" t="str">
        <f>"邱婷"</f>
        <v>邱婷</v>
      </c>
    </row>
    <row r="161" spans="1:4" ht="30" customHeight="1">
      <c r="A161" s="6">
        <v>159</v>
      </c>
      <c r="B161" s="6" t="str">
        <f>"31342021062316071928764"</f>
        <v>31342021062316071928764</v>
      </c>
      <c r="C161" s="6" t="s">
        <v>36</v>
      </c>
      <c r="D161" s="6" t="str">
        <f>"许丽川"</f>
        <v>许丽川</v>
      </c>
    </row>
    <row r="162" spans="1:4" ht="30" customHeight="1">
      <c r="A162" s="6">
        <v>160</v>
      </c>
      <c r="B162" s="6" t="str">
        <f>"31342021062316091528769"</f>
        <v>31342021062316091528769</v>
      </c>
      <c r="C162" s="6" t="s">
        <v>36</v>
      </c>
      <c r="D162" s="6" t="str">
        <f>"陈小莹"</f>
        <v>陈小莹</v>
      </c>
    </row>
    <row r="163" spans="1:4" ht="30" customHeight="1">
      <c r="A163" s="6">
        <v>161</v>
      </c>
      <c r="B163" s="6" t="str">
        <f>"31342021062316492328860"</f>
        <v>31342021062316492328860</v>
      </c>
      <c r="C163" s="6" t="s">
        <v>36</v>
      </c>
      <c r="D163" s="6" t="str">
        <f>"符杰川"</f>
        <v>符杰川</v>
      </c>
    </row>
    <row r="164" spans="1:4" ht="30" customHeight="1">
      <c r="A164" s="6">
        <v>162</v>
      </c>
      <c r="B164" s="6" t="str">
        <f>"31342021062316550428871"</f>
        <v>31342021062316550428871</v>
      </c>
      <c r="C164" s="6" t="s">
        <v>36</v>
      </c>
      <c r="D164" s="6" t="str">
        <f>"吴亚珊"</f>
        <v>吴亚珊</v>
      </c>
    </row>
    <row r="165" spans="1:4" ht="30" customHeight="1">
      <c r="A165" s="6">
        <v>163</v>
      </c>
      <c r="B165" s="6" t="str">
        <f>"31342021062317205128932"</f>
        <v>31342021062317205128932</v>
      </c>
      <c r="C165" s="6" t="s">
        <v>36</v>
      </c>
      <c r="D165" s="6" t="str">
        <f>"李欣容"</f>
        <v>李欣容</v>
      </c>
    </row>
    <row r="166" spans="1:4" ht="30" customHeight="1">
      <c r="A166" s="6">
        <v>164</v>
      </c>
      <c r="B166" s="6" t="str">
        <f>"31342021062317343228953"</f>
        <v>31342021062317343228953</v>
      </c>
      <c r="C166" s="6" t="s">
        <v>36</v>
      </c>
      <c r="D166" s="6" t="str">
        <f>"李爱玲"</f>
        <v>李爱玲</v>
      </c>
    </row>
    <row r="167" spans="1:4" ht="30" customHeight="1">
      <c r="A167" s="6">
        <v>165</v>
      </c>
      <c r="B167" s="6" t="str">
        <f>"31342021062318120629011"</f>
        <v>31342021062318120629011</v>
      </c>
      <c r="C167" s="6" t="s">
        <v>36</v>
      </c>
      <c r="D167" s="6" t="str">
        <f>"王金完"</f>
        <v>王金完</v>
      </c>
    </row>
    <row r="168" spans="1:4" ht="30" customHeight="1">
      <c r="A168" s="6">
        <v>166</v>
      </c>
      <c r="B168" s="6" t="str">
        <f>"31342021062318185329022"</f>
        <v>31342021062318185329022</v>
      </c>
      <c r="C168" s="6" t="s">
        <v>36</v>
      </c>
      <c r="D168" s="6" t="str">
        <f>"梅洋"</f>
        <v>梅洋</v>
      </c>
    </row>
    <row r="169" spans="1:4" ht="30" customHeight="1">
      <c r="A169" s="6">
        <v>167</v>
      </c>
      <c r="B169" s="6" t="str">
        <f>"31342021062319063729095"</f>
        <v>31342021062319063729095</v>
      </c>
      <c r="C169" s="6" t="s">
        <v>36</v>
      </c>
      <c r="D169" s="6" t="str">
        <f>"莫茹"</f>
        <v>莫茹</v>
      </c>
    </row>
    <row r="170" spans="1:4" ht="30" customHeight="1">
      <c r="A170" s="6">
        <v>168</v>
      </c>
      <c r="B170" s="6" t="str">
        <f>"31342021062319130529103"</f>
        <v>31342021062319130529103</v>
      </c>
      <c r="C170" s="6" t="s">
        <v>36</v>
      </c>
      <c r="D170" s="6" t="str">
        <f>"黄亚妹"</f>
        <v>黄亚妹</v>
      </c>
    </row>
    <row r="171" spans="1:4" ht="30" customHeight="1">
      <c r="A171" s="6">
        <v>169</v>
      </c>
      <c r="B171" s="6" t="str">
        <f>"31342021062319275829122"</f>
        <v>31342021062319275829122</v>
      </c>
      <c r="C171" s="6" t="s">
        <v>36</v>
      </c>
      <c r="D171" s="6" t="str">
        <f>"符小花"</f>
        <v>符小花</v>
      </c>
    </row>
    <row r="172" spans="1:4" ht="30" customHeight="1">
      <c r="A172" s="6">
        <v>170</v>
      </c>
      <c r="B172" s="6" t="str">
        <f>"31342021062320320129193"</f>
        <v>31342021062320320129193</v>
      </c>
      <c r="C172" s="6" t="s">
        <v>36</v>
      </c>
      <c r="D172" s="6" t="str">
        <f>"洪姣英"</f>
        <v>洪姣英</v>
      </c>
    </row>
    <row r="173" spans="1:4" ht="30" customHeight="1">
      <c r="A173" s="6">
        <v>171</v>
      </c>
      <c r="B173" s="6" t="str">
        <f>"31342021062321142529270"</f>
        <v>31342021062321142529270</v>
      </c>
      <c r="C173" s="6" t="s">
        <v>36</v>
      </c>
      <c r="D173" s="6" t="str">
        <f>"符谷梅"</f>
        <v>符谷梅</v>
      </c>
    </row>
    <row r="174" spans="1:4" ht="30" customHeight="1">
      <c r="A174" s="6">
        <v>172</v>
      </c>
      <c r="B174" s="6" t="str">
        <f>"31342021062402502529531"</f>
        <v>31342021062402502529531</v>
      </c>
      <c r="C174" s="6" t="s">
        <v>36</v>
      </c>
      <c r="D174" s="6" t="str">
        <f>"黄文娜"</f>
        <v>黄文娜</v>
      </c>
    </row>
    <row r="175" spans="1:4" ht="30" customHeight="1">
      <c r="A175" s="6">
        <v>173</v>
      </c>
      <c r="B175" s="6" t="str">
        <f>"31342021062407032529541"</f>
        <v>31342021062407032529541</v>
      </c>
      <c r="C175" s="6" t="s">
        <v>36</v>
      </c>
      <c r="D175" s="6" t="str">
        <f>"谢丽佳"</f>
        <v>谢丽佳</v>
      </c>
    </row>
    <row r="176" spans="1:4" ht="30" customHeight="1">
      <c r="A176" s="6">
        <v>174</v>
      </c>
      <c r="B176" s="6" t="str">
        <f>"31342021062407470829549"</f>
        <v>31342021062407470829549</v>
      </c>
      <c r="C176" s="6" t="s">
        <v>36</v>
      </c>
      <c r="D176" s="6" t="str">
        <f>"翁红玉"</f>
        <v>翁红玉</v>
      </c>
    </row>
    <row r="177" spans="1:4" ht="30" customHeight="1">
      <c r="A177" s="6">
        <v>175</v>
      </c>
      <c r="B177" s="6" t="str">
        <f>"31342021062410261229852"</f>
        <v>31342021062410261229852</v>
      </c>
      <c r="C177" s="6" t="s">
        <v>36</v>
      </c>
      <c r="D177" s="6" t="str">
        <f>"钟慧青"</f>
        <v>钟慧青</v>
      </c>
    </row>
    <row r="178" spans="1:4" ht="30" customHeight="1">
      <c r="A178" s="6">
        <v>176</v>
      </c>
      <c r="B178" s="6" t="str">
        <f>"31342021062410511829922"</f>
        <v>31342021062410511829922</v>
      </c>
      <c r="C178" s="6" t="s">
        <v>36</v>
      </c>
      <c r="D178" s="6" t="str">
        <f>"郑会转"</f>
        <v>郑会转</v>
      </c>
    </row>
    <row r="179" spans="1:4" ht="30" customHeight="1">
      <c r="A179" s="6">
        <v>177</v>
      </c>
      <c r="B179" s="6" t="str">
        <f>"31342021062411184629970"</f>
        <v>31342021062411184629970</v>
      </c>
      <c r="C179" s="6" t="s">
        <v>36</v>
      </c>
      <c r="D179" s="6" t="str">
        <f>"符金丹"</f>
        <v>符金丹</v>
      </c>
    </row>
    <row r="180" spans="1:4" ht="30" customHeight="1">
      <c r="A180" s="6">
        <v>178</v>
      </c>
      <c r="B180" s="6" t="str">
        <f>"31342021062411254029984"</f>
        <v>31342021062411254029984</v>
      </c>
      <c r="C180" s="6" t="s">
        <v>36</v>
      </c>
      <c r="D180" s="6" t="str">
        <f>"黎凤德"</f>
        <v>黎凤德</v>
      </c>
    </row>
    <row r="181" spans="1:4" ht="30" customHeight="1">
      <c r="A181" s="6">
        <v>179</v>
      </c>
      <c r="B181" s="6" t="str">
        <f>"31342021062412222530083"</f>
        <v>31342021062412222530083</v>
      </c>
      <c r="C181" s="6" t="s">
        <v>36</v>
      </c>
      <c r="D181" s="6" t="str">
        <f>"冯再勇"</f>
        <v>冯再勇</v>
      </c>
    </row>
    <row r="182" spans="1:4" ht="30" customHeight="1">
      <c r="A182" s="6">
        <v>180</v>
      </c>
      <c r="B182" s="6" t="str">
        <f>"31342021062412261230086"</f>
        <v>31342021062412261230086</v>
      </c>
      <c r="C182" s="6" t="s">
        <v>36</v>
      </c>
      <c r="D182" s="6" t="str">
        <f>"邵丽"</f>
        <v>邵丽</v>
      </c>
    </row>
    <row r="183" spans="1:4" ht="30" customHeight="1">
      <c r="A183" s="6">
        <v>181</v>
      </c>
      <c r="B183" s="6" t="str">
        <f>"31342021062412334630096"</f>
        <v>31342021062412334630096</v>
      </c>
      <c r="C183" s="6" t="s">
        <v>36</v>
      </c>
      <c r="D183" s="6" t="str">
        <f>"何健美"</f>
        <v>何健美</v>
      </c>
    </row>
    <row r="184" spans="1:4" ht="30" customHeight="1">
      <c r="A184" s="6">
        <v>182</v>
      </c>
      <c r="B184" s="6" t="str">
        <f>"31342021062412344230098"</f>
        <v>31342021062412344230098</v>
      </c>
      <c r="C184" s="6" t="s">
        <v>36</v>
      </c>
      <c r="D184" s="6" t="str">
        <f>"符海芳"</f>
        <v>符海芳</v>
      </c>
    </row>
    <row r="185" spans="1:4" ht="30" customHeight="1">
      <c r="A185" s="6">
        <v>183</v>
      </c>
      <c r="B185" s="6" t="str">
        <f>"31342021062412395430111"</f>
        <v>31342021062412395430111</v>
      </c>
      <c r="C185" s="6" t="s">
        <v>36</v>
      </c>
      <c r="D185" s="6" t="str">
        <f>"石成旭"</f>
        <v>石成旭</v>
      </c>
    </row>
    <row r="186" spans="1:4" ht="30" customHeight="1">
      <c r="A186" s="6">
        <v>184</v>
      </c>
      <c r="B186" s="6" t="str">
        <f>"31342021062412463730117"</f>
        <v>31342021062412463730117</v>
      </c>
      <c r="C186" s="6" t="s">
        <v>36</v>
      </c>
      <c r="D186" s="6" t="str">
        <f>"陈永媚"</f>
        <v>陈永媚</v>
      </c>
    </row>
    <row r="187" spans="1:4" ht="30" customHeight="1">
      <c r="A187" s="6">
        <v>185</v>
      </c>
      <c r="B187" s="6" t="str">
        <f>"31342021062412531630127"</f>
        <v>31342021062412531630127</v>
      </c>
      <c r="C187" s="6" t="s">
        <v>36</v>
      </c>
      <c r="D187" s="6" t="str">
        <f>"周梦伊"</f>
        <v>周梦伊</v>
      </c>
    </row>
    <row r="188" spans="1:4" ht="30" customHeight="1">
      <c r="A188" s="6">
        <v>186</v>
      </c>
      <c r="B188" s="6" t="str">
        <f>"31342021062413161330150"</f>
        <v>31342021062413161330150</v>
      </c>
      <c r="C188" s="6" t="s">
        <v>36</v>
      </c>
      <c r="D188" s="6" t="str">
        <f>"林敏秋"</f>
        <v>林敏秋</v>
      </c>
    </row>
    <row r="189" spans="1:4" ht="30" customHeight="1">
      <c r="A189" s="6">
        <v>187</v>
      </c>
      <c r="B189" s="6" t="str">
        <f>"31342021062413201830156"</f>
        <v>31342021062413201830156</v>
      </c>
      <c r="C189" s="6" t="s">
        <v>36</v>
      </c>
      <c r="D189" s="6" t="str">
        <f>"薛见娜"</f>
        <v>薛见娜</v>
      </c>
    </row>
    <row r="190" spans="1:4" ht="30" customHeight="1">
      <c r="A190" s="6">
        <v>188</v>
      </c>
      <c r="B190" s="6" t="str">
        <f>"31342021062413532930190"</f>
        <v>31342021062413532930190</v>
      </c>
      <c r="C190" s="6" t="s">
        <v>36</v>
      </c>
      <c r="D190" s="6" t="str">
        <f>"王淼"</f>
        <v>王淼</v>
      </c>
    </row>
    <row r="191" spans="1:4" ht="30" customHeight="1">
      <c r="A191" s="6">
        <v>189</v>
      </c>
      <c r="B191" s="6" t="str">
        <f>"31342021062414022330200"</f>
        <v>31342021062414022330200</v>
      </c>
      <c r="C191" s="6" t="s">
        <v>36</v>
      </c>
      <c r="D191" s="6" t="str">
        <f>"崔成成"</f>
        <v>崔成成</v>
      </c>
    </row>
    <row r="192" spans="1:4" ht="30" customHeight="1">
      <c r="A192" s="6">
        <v>190</v>
      </c>
      <c r="B192" s="6" t="str">
        <f>"31342021062414313330241"</f>
        <v>31342021062414313330241</v>
      </c>
      <c r="C192" s="6" t="s">
        <v>36</v>
      </c>
      <c r="D192" s="6" t="str">
        <f>"谭紫英"</f>
        <v>谭紫英</v>
      </c>
    </row>
    <row r="193" spans="1:4" ht="30" customHeight="1">
      <c r="A193" s="6">
        <v>191</v>
      </c>
      <c r="B193" s="6" t="str">
        <f>"31342021062414502430265"</f>
        <v>31342021062414502430265</v>
      </c>
      <c r="C193" s="6" t="s">
        <v>36</v>
      </c>
      <c r="D193" s="6" t="str">
        <f>"林成凤"</f>
        <v>林成凤</v>
      </c>
    </row>
    <row r="194" spans="1:4" ht="30" customHeight="1">
      <c r="A194" s="6">
        <v>192</v>
      </c>
      <c r="B194" s="6" t="str">
        <f>"31342021062414510630268"</f>
        <v>31342021062414510630268</v>
      </c>
      <c r="C194" s="6" t="s">
        <v>36</v>
      </c>
      <c r="D194" s="6" t="str">
        <f>"陈泽柳"</f>
        <v>陈泽柳</v>
      </c>
    </row>
    <row r="195" spans="1:4" ht="30" customHeight="1">
      <c r="A195" s="6">
        <v>193</v>
      </c>
      <c r="B195" s="6" t="str">
        <f>"31342021062416241830456"</f>
        <v>31342021062416241830456</v>
      </c>
      <c r="C195" s="6" t="s">
        <v>36</v>
      </c>
      <c r="D195" s="6" t="str">
        <f>"莫世华"</f>
        <v>莫世华</v>
      </c>
    </row>
    <row r="196" spans="1:4" ht="30" customHeight="1">
      <c r="A196" s="6">
        <v>194</v>
      </c>
      <c r="B196" s="6" t="str">
        <f>"31342021062417293430975"</f>
        <v>31342021062417293430975</v>
      </c>
      <c r="C196" s="6" t="s">
        <v>36</v>
      </c>
      <c r="D196" s="6" t="str">
        <f>"杨小彬"</f>
        <v>杨小彬</v>
      </c>
    </row>
    <row r="197" spans="1:4" ht="30" customHeight="1">
      <c r="A197" s="6">
        <v>195</v>
      </c>
      <c r="B197" s="6" t="str">
        <f>"31342021062417480431134"</f>
        <v>31342021062417480431134</v>
      </c>
      <c r="C197" s="6" t="s">
        <v>36</v>
      </c>
      <c r="D197" s="6" t="str">
        <f>"陈婆姣"</f>
        <v>陈婆姣</v>
      </c>
    </row>
    <row r="198" spans="1:4" ht="30" customHeight="1">
      <c r="A198" s="6">
        <v>196</v>
      </c>
      <c r="B198" s="6" t="str">
        <f>"31342021062418291931277"</f>
        <v>31342021062418291931277</v>
      </c>
      <c r="C198" s="6" t="s">
        <v>36</v>
      </c>
      <c r="D198" s="6" t="str">
        <f>"陈南润"</f>
        <v>陈南润</v>
      </c>
    </row>
    <row r="199" spans="1:4" ht="30" customHeight="1">
      <c r="A199" s="6">
        <v>197</v>
      </c>
      <c r="B199" s="6" t="str">
        <f>"31342021062420345531389"</f>
        <v>31342021062420345531389</v>
      </c>
      <c r="C199" s="6" t="s">
        <v>36</v>
      </c>
      <c r="D199" s="6" t="str">
        <f>"董雪婷"</f>
        <v>董雪婷</v>
      </c>
    </row>
    <row r="200" spans="1:4" ht="30" customHeight="1">
      <c r="A200" s="6">
        <v>198</v>
      </c>
      <c r="B200" s="6" t="str">
        <f>"31342021062421212731455"</f>
        <v>31342021062421212731455</v>
      </c>
      <c r="C200" s="6" t="s">
        <v>36</v>
      </c>
      <c r="D200" s="6" t="str">
        <f>"吴海月"</f>
        <v>吴海月</v>
      </c>
    </row>
    <row r="201" spans="1:4" ht="30" customHeight="1">
      <c r="A201" s="6">
        <v>199</v>
      </c>
      <c r="B201" s="6" t="str">
        <f>"31342021062421482131486"</f>
        <v>31342021062421482131486</v>
      </c>
      <c r="C201" s="6" t="s">
        <v>36</v>
      </c>
      <c r="D201" s="6" t="str">
        <f>"王燕健"</f>
        <v>王燕健</v>
      </c>
    </row>
    <row r="202" spans="1:4" ht="30" customHeight="1">
      <c r="A202" s="6">
        <v>200</v>
      </c>
      <c r="B202" s="6" t="str">
        <f>"31342021062422382731543"</f>
        <v>31342021062422382731543</v>
      </c>
      <c r="C202" s="6" t="s">
        <v>36</v>
      </c>
      <c r="D202" s="6" t="str">
        <f>"陈晓静"</f>
        <v>陈晓静</v>
      </c>
    </row>
    <row r="203" spans="1:4" ht="30" customHeight="1">
      <c r="A203" s="6">
        <v>201</v>
      </c>
      <c r="B203" s="6" t="str">
        <f>"31342021062500040431622"</f>
        <v>31342021062500040431622</v>
      </c>
      <c r="C203" s="6" t="s">
        <v>36</v>
      </c>
      <c r="D203" s="6" t="str">
        <f>"秦燕美"</f>
        <v>秦燕美</v>
      </c>
    </row>
    <row r="204" spans="1:4" ht="30" customHeight="1">
      <c r="A204" s="6">
        <v>202</v>
      </c>
      <c r="B204" s="6" t="str">
        <f>"31342021062500462731640"</f>
        <v>31342021062500462731640</v>
      </c>
      <c r="C204" s="6" t="s">
        <v>36</v>
      </c>
      <c r="D204" s="6" t="str">
        <f>"邹嘉宇"</f>
        <v>邹嘉宇</v>
      </c>
    </row>
    <row r="205" spans="1:4" ht="30" customHeight="1">
      <c r="A205" s="6">
        <v>203</v>
      </c>
      <c r="B205" s="6" t="str">
        <f>"31342021062507354031669"</f>
        <v>31342021062507354031669</v>
      </c>
      <c r="C205" s="6" t="s">
        <v>36</v>
      </c>
      <c r="D205" s="6" t="str">
        <f>"段文俊"</f>
        <v>段文俊</v>
      </c>
    </row>
    <row r="206" spans="1:4" ht="30" customHeight="1">
      <c r="A206" s="6">
        <v>204</v>
      </c>
      <c r="B206" s="6" t="str">
        <f>"31342021062511130132084"</f>
        <v>31342021062511130132084</v>
      </c>
      <c r="C206" s="6" t="s">
        <v>36</v>
      </c>
      <c r="D206" s="6" t="str">
        <f>"王婆真"</f>
        <v>王婆真</v>
      </c>
    </row>
    <row r="207" spans="1:4" ht="30" customHeight="1">
      <c r="A207" s="6">
        <v>205</v>
      </c>
      <c r="B207" s="6" t="str">
        <f>"31342021062511264832103"</f>
        <v>31342021062511264832103</v>
      </c>
      <c r="C207" s="6" t="s">
        <v>36</v>
      </c>
      <c r="D207" s="6" t="str">
        <f>"黄明珠"</f>
        <v>黄明珠</v>
      </c>
    </row>
    <row r="208" spans="1:4" ht="30" customHeight="1">
      <c r="A208" s="6">
        <v>206</v>
      </c>
      <c r="B208" s="6" t="str">
        <f>"31342021062511362132109"</f>
        <v>31342021062511362132109</v>
      </c>
      <c r="C208" s="6" t="s">
        <v>36</v>
      </c>
      <c r="D208" s="6" t="str">
        <f>"盛潇琴"</f>
        <v>盛潇琴</v>
      </c>
    </row>
    <row r="209" spans="1:4" ht="30" customHeight="1">
      <c r="A209" s="6">
        <v>207</v>
      </c>
      <c r="B209" s="6" t="str">
        <f>"31342021062512010332142"</f>
        <v>31342021062512010332142</v>
      </c>
      <c r="C209" s="6" t="s">
        <v>36</v>
      </c>
      <c r="D209" s="6" t="str">
        <f>"文性"</f>
        <v>文性</v>
      </c>
    </row>
    <row r="210" spans="1:4" ht="30" customHeight="1">
      <c r="A210" s="6">
        <v>208</v>
      </c>
      <c r="B210" s="6" t="str">
        <f>"31342021062512011932143"</f>
        <v>31342021062512011932143</v>
      </c>
      <c r="C210" s="6" t="s">
        <v>36</v>
      </c>
      <c r="D210" s="6" t="str">
        <f>"王乙媚"</f>
        <v>王乙媚</v>
      </c>
    </row>
    <row r="211" spans="1:4" ht="30" customHeight="1">
      <c r="A211" s="6">
        <v>209</v>
      </c>
      <c r="B211" s="6" t="str">
        <f>"31342021062513461832241"</f>
        <v>31342021062513461832241</v>
      </c>
      <c r="C211" s="6" t="s">
        <v>36</v>
      </c>
      <c r="D211" s="6" t="str">
        <f>"林子怡"</f>
        <v>林子怡</v>
      </c>
    </row>
    <row r="212" spans="1:4" ht="30" customHeight="1">
      <c r="A212" s="6">
        <v>210</v>
      </c>
      <c r="B212" s="6" t="str">
        <f>"31342021062516113632433"</f>
        <v>31342021062516113632433</v>
      </c>
      <c r="C212" s="6" t="s">
        <v>36</v>
      </c>
      <c r="D212" s="6" t="str">
        <f>"万丽虹"</f>
        <v>万丽虹</v>
      </c>
    </row>
    <row r="213" spans="1:4" ht="30" customHeight="1">
      <c r="A213" s="6">
        <v>211</v>
      </c>
      <c r="B213" s="6" t="str">
        <f>"31342021062516424832464"</f>
        <v>31342021062516424832464</v>
      </c>
      <c r="C213" s="6" t="s">
        <v>36</v>
      </c>
      <c r="D213" s="6" t="str">
        <f>"冯国栋"</f>
        <v>冯国栋</v>
      </c>
    </row>
    <row r="214" spans="1:4" ht="30" customHeight="1">
      <c r="A214" s="6">
        <v>212</v>
      </c>
      <c r="B214" s="6" t="str">
        <f>"31342021062516434732465"</f>
        <v>31342021062516434732465</v>
      </c>
      <c r="C214" s="6" t="s">
        <v>36</v>
      </c>
      <c r="D214" s="6" t="str">
        <f>"张冬梅"</f>
        <v>张冬梅</v>
      </c>
    </row>
    <row r="215" spans="1:4" ht="30" customHeight="1">
      <c r="A215" s="6">
        <v>213</v>
      </c>
      <c r="B215" s="6" t="str">
        <f>"31342021062517142332512"</f>
        <v>31342021062517142332512</v>
      </c>
      <c r="C215" s="6" t="s">
        <v>36</v>
      </c>
      <c r="D215" s="6" t="str">
        <f>"刘甲汉"</f>
        <v>刘甲汉</v>
      </c>
    </row>
    <row r="216" spans="1:4" ht="30" customHeight="1">
      <c r="A216" s="6">
        <v>214</v>
      </c>
      <c r="B216" s="6" t="str">
        <f>"31342021062520160932661"</f>
        <v>31342021062520160932661</v>
      </c>
      <c r="C216" s="6" t="s">
        <v>36</v>
      </c>
      <c r="D216" s="6" t="str">
        <f>"林茹"</f>
        <v>林茹</v>
      </c>
    </row>
    <row r="217" spans="1:4" ht="30" customHeight="1">
      <c r="A217" s="6">
        <v>215</v>
      </c>
      <c r="B217" s="6" t="str">
        <f>"31342021062522375932788"</f>
        <v>31342021062522375932788</v>
      </c>
      <c r="C217" s="6" t="s">
        <v>36</v>
      </c>
      <c r="D217" s="6" t="str">
        <f>"羊其香"</f>
        <v>羊其香</v>
      </c>
    </row>
    <row r="218" spans="1:4" ht="30" customHeight="1">
      <c r="A218" s="6">
        <v>216</v>
      </c>
      <c r="B218" s="6" t="str">
        <f>"31342021062523064132804"</f>
        <v>31342021062523064132804</v>
      </c>
      <c r="C218" s="6" t="s">
        <v>36</v>
      </c>
      <c r="D218" s="6" t="str">
        <f>"李美文"</f>
        <v>李美文</v>
      </c>
    </row>
    <row r="219" spans="1:4" ht="30" customHeight="1">
      <c r="A219" s="6">
        <v>217</v>
      </c>
      <c r="B219" s="6" t="str">
        <f>"31342021062606425632866"</f>
        <v>31342021062606425632866</v>
      </c>
      <c r="C219" s="6" t="s">
        <v>36</v>
      </c>
      <c r="D219" s="6" t="str">
        <f>"符爱丽"</f>
        <v>符爱丽</v>
      </c>
    </row>
    <row r="220" spans="1:4" ht="30" customHeight="1">
      <c r="A220" s="6">
        <v>218</v>
      </c>
      <c r="B220" s="6" t="str">
        <f>"31342021062607485932872"</f>
        <v>31342021062607485932872</v>
      </c>
      <c r="C220" s="6" t="s">
        <v>36</v>
      </c>
      <c r="D220" s="6" t="str">
        <f>"陆梅"</f>
        <v>陆梅</v>
      </c>
    </row>
    <row r="221" spans="1:4" ht="30" customHeight="1">
      <c r="A221" s="6">
        <v>219</v>
      </c>
      <c r="B221" s="6" t="str">
        <f>"31342021062608064532878"</f>
        <v>31342021062608064532878</v>
      </c>
      <c r="C221" s="6" t="s">
        <v>36</v>
      </c>
      <c r="D221" s="6" t="str">
        <f>"麦小进"</f>
        <v>麦小进</v>
      </c>
    </row>
    <row r="222" spans="1:4" ht="30" customHeight="1">
      <c r="A222" s="6">
        <v>220</v>
      </c>
      <c r="B222" s="6" t="str">
        <f>"31342021062608480432901"</f>
        <v>31342021062608480432901</v>
      </c>
      <c r="C222" s="6" t="s">
        <v>36</v>
      </c>
      <c r="D222" s="6" t="str">
        <f>"符莹莹"</f>
        <v>符莹莹</v>
      </c>
    </row>
    <row r="223" spans="1:4" ht="30" customHeight="1">
      <c r="A223" s="6">
        <v>221</v>
      </c>
      <c r="B223" s="6" t="str">
        <f>"31342021062611015933032"</f>
        <v>31342021062611015933032</v>
      </c>
      <c r="C223" s="6" t="s">
        <v>36</v>
      </c>
      <c r="D223" s="6" t="str">
        <f>"韦云凤"</f>
        <v>韦云凤</v>
      </c>
    </row>
    <row r="224" spans="1:4" ht="30" customHeight="1">
      <c r="A224" s="6">
        <v>222</v>
      </c>
      <c r="B224" s="6" t="str">
        <f>"31342021062613493333183"</f>
        <v>31342021062613493333183</v>
      </c>
      <c r="C224" s="6" t="s">
        <v>36</v>
      </c>
      <c r="D224" s="6" t="str">
        <f>"王锦翠"</f>
        <v>王锦翠</v>
      </c>
    </row>
    <row r="225" spans="1:4" ht="30" customHeight="1">
      <c r="A225" s="6">
        <v>223</v>
      </c>
      <c r="B225" s="6" t="str">
        <f>"31342021062616075933299"</f>
        <v>31342021062616075933299</v>
      </c>
      <c r="C225" s="6" t="s">
        <v>36</v>
      </c>
      <c r="D225" s="6" t="str">
        <f>"邓清俊"</f>
        <v>邓清俊</v>
      </c>
    </row>
    <row r="226" spans="1:4" ht="30" customHeight="1">
      <c r="A226" s="6">
        <v>224</v>
      </c>
      <c r="B226" s="6" t="str">
        <f>"31342021062617373733373"</f>
        <v>31342021062617373733373</v>
      </c>
      <c r="C226" s="6" t="s">
        <v>36</v>
      </c>
      <c r="D226" s="6" t="str">
        <f>"王发杨"</f>
        <v>王发杨</v>
      </c>
    </row>
    <row r="227" spans="1:4" ht="30" customHeight="1">
      <c r="A227" s="6">
        <v>225</v>
      </c>
      <c r="B227" s="6" t="str">
        <f>"31342021062619075433454"</f>
        <v>31342021062619075433454</v>
      </c>
      <c r="C227" s="6" t="s">
        <v>36</v>
      </c>
      <c r="D227" s="6" t="str">
        <f>"羊有带"</f>
        <v>羊有带</v>
      </c>
    </row>
    <row r="228" spans="1:4" ht="30" customHeight="1">
      <c r="A228" s="6">
        <v>226</v>
      </c>
      <c r="B228" s="6" t="str">
        <f>"31342021062619133533468"</f>
        <v>31342021062619133533468</v>
      </c>
      <c r="C228" s="6" t="s">
        <v>36</v>
      </c>
      <c r="D228" s="6" t="str">
        <f>"陈爱姣"</f>
        <v>陈爱姣</v>
      </c>
    </row>
    <row r="229" spans="1:4" ht="30" customHeight="1">
      <c r="A229" s="6">
        <v>227</v>
      </c>
      <c r="B229" s="6" t="str">
        <f>"31342021062622090633625"</f>
        <v>31342021062622090633625</v>
      </c>
      <c r="C229" s="6" t="s">
        <v>36</v>
      </c>
      <c r="D229" s="6" t="str">
        <f>"徐欣蕊"</f>
        <v>徐欣蕊</v>
      </c>
    </row>
    <row r="230" spans="1:4" ht="30" customHeight="1">
      <c r="A230" s="6">
        <v>228</v>
      </c>
      <c r="B230" s="6" t="str">
        <f>"31342021062622381833649"</f>
        <v>31342021062622381833649</v>
      </c>
      <c r="C230" s="6" t="s">
        <v>36</v>
      </c>
      <c r="D230" s="6" t="str">
        <f>"吴东雪"</f>
        <v>吴东雪</v>
      </c>
    </row>
    <row r="231" spans="1:4" ht="30" customHeight="1">
      <c r="A231" s="6">
        <v>229</v>
      </c>
      <c r="B231" s="6" t="str">
        <f>"31342021062623453533705"</f>
        <v>31342021062623453533705</v>
      </c>
      <c r="C231" s="6" t="s">
        <v>36</v>
      </c>
      <c r="D231" s="6" t="str">
        <f>"陈欣颖"</f>
        <v>陈欣颖</v>
      </c>
    </row>
    <row r="232" spans="1:4" ht="30" customHeight="1">
      <c r="A232" s="6">
        <v>230</v>
      </c>
      <c r="B232" s="6" t="str">
        <f>"31342021062623460433706"</f>
        <v>31342021062623460433706</v>
      </c>
      <c r="C232" s="6" t="s">
        <v>36</v>
      </c>
      <c r="D232" s="6" t="str">
        <f>"李春花"</f>
        <v>李春花</v>
      </c>
    </row>
    <row r="233" spans="1:4" ht="30" customHeight="1">
      <c r="A233" s="6">
        <v>231</v>
      </c>
      <c r="B233" s="6" t="str">
        <f>"31342021062707480233772"</f>
        <v>31342021062707480233772</v>
      </c>
      <c r="C233" s="6" t="s">
        <v>36</v>
      </c>
      <c r="D233" s="6" t="str">
        <f>"何芳"</f>
        <v>何芳</v>
      </c>
    </row>
    <row r="234" spans="1:4" ht="30" customHeight="1">
      <c r="A234" s="6">
        <v>232</v>
      </c>
      <c r="B234" s="6" t="str">
        <f>"31342021062709133034352"</f>
        <v>31342021062709133034352</v>
      </c>
      <c r="C234" s="6" t="s">
        <v>36</v>
      </c>
      <c r="D234" s="6" t="str">
        <f>"杨雪梅"</f>
        <v>杨雪梅</v>
      </c>
    </row>
    <row r="235" spans="1:4" ht="30" customHeight="1">
      <c r="A235" s="6">
        <v>233</v>
      </c>
      <c r="B235" s="6" t="str">
        <f>"31342021062710270435012"</f>
        <v>31342021062710270435012</v>
      </c>
      <c r="C235" s="6" t="s">
        <v>36</v>
      </c>
      <c r="D235" s="6" t="str">
        <f>"罗瑶"</f>
        <v>罗瑶</v>
      </c>
    </row>
    <row r="236" spans="1:4" ht="30" customHeight="1">
      <c r="A236" s="6">
        <v>234</v>
      </c>
      <c r="B236" s="6" t="str">
        <f>"31342021062711265935484"</f>
        <v>31342021062711265935484</v>
      </c>
      <c r="C236" s="6" t="s">
        <v>36</v>
      </c>
      <c r="D236" s="6" t="str">
        <f>"周名和"</f>
        <v>周名和</v>
      </c>
    </row>
    <row r="237" spans="1:4" ht="30" customHeight="1">
      <c r="A237" s="6">
        <v>235</v>
      </c>
      <c r="B237" s="6" t="str">
        <f>"31342021062711294935503"</f>
        <v>31342021062711294935503</v>
      </c>
      <c r="C237" s="6" t="s">
        <v>36</v>
      </c>
      <c r="D237" s="6" t="str">
        <f>"苏文芳"</f>
        <v>苏文芳</v>
      </c>
    </row>
    <row r="238" spans="1:4" ht="30" customHeight="1">
      <c r="A238" s="6">
        <v>236</v>
      </c>
      <c r="B238" s="6" t="str">
        <f>"31342021062712255335769"</f>
        <v>31342021062712255335769</v>
      </c>
      <c r="C238" s="6" t="s">
        <v>36</v>
      </c>
      <c r="D238" s="6" t="str">
        <f>"薛俊英"</f>
        <v>薛俊英</v>
      </c>
    </row>
    <row r="239" spans="1:4" ht="30" customHeight="1">
      <c r="A239" s="6">
        <v>237</v>
      </c>
      <c r="B239" s="6" t="str">
        <f>"31342021062714142636184"</f>
        <v>31342021062714142636184</v>
      </c>
      <c r="C239" s="6" t="s">
        <v>36</v>
      </c>
      <c r="D239" s="6" t="str">
        <f>"吴迎迎"</f>
        <v>吴迎迎</v>
      </c>
    </row>
    <row r="240" spans="1:4" ht="30" customHeight="1">
      <c r="A240" s="6">
        <v>238</v>
      </c>
      <c r="B240" s="6" t="str">
        <f>"31342021062715015336399"</f>
        <v>31342021062715015336399</v>
      </c>
      <c r="C240" s="6" t="s">
        <v>36</v>
      </c>
      <c r="D240" s="6" t="str">
        <f>"肖娴"</f>
        <v>肖娴</v>
      </c>
    </row>
    <row r="241" spans="1:4" ht="30" customHeight="1">
      <c r="A241" s="6">
        <v>239</v>
      </c>
      <c r="B241" s="6" t="str">
        <f>"31342021062715452636587"</f>
        <v>31342021062715452636587</v>
      </c>
      <c r="C241" s="6" t="s">
        <v>36</v>
      </c>
      <c r="D241" s="6" t="str">
        <f>"王美秀"</f>
        <v>王美秀</v>
      </c>
    </row>
    <row r="242" spans="1:4" ht="30" customHeight="1">
      <c r="A242" s="6">
        <v>240</v>
      </c>
      <c r="B242" s="6" t="str">
        <f>"31342021062716082236677"</f>
        <v>31342021062716082236677</v>
      </c>
      <c r="C242" s="6" t="s">
        <v>36</v>
      </c>
      <c r="D242" s="6" t="str">
        <f>"张甜甜"</f>
        <v>张甜甜</v>
      </c>
    </row>
    <row r="243" spans="1:4" ht="30" customHeight="1">
      <c r="A243" s="6">
        <v>241</v>
      </c>
      <c r="B243" s="6" t="str">
        <f>"31342021062716202736735"</f>
        <v>31342021062716202736735</v>
      </c>
      <c r="C243" s="6" t="s">
        <v>36</v>
      </c>
      <c r="D243" s="6" t="str">
        <f>"曹欣圆"</f>
        <v>曹欣圆</v>
      </c>
    </row>
    <row r="244" spans="1:4" ht="30" customHeight="1">
      <c r="A244" s="6">
        <v>242</v>
      </c>
      <c r="B244" s="6" t="str">
        <f>"31342021062717273036975"</f>
        <v>31342021062717273036975</v>
      </c>
      <c r="C244" s="6" t="s">
        <v>36</v>
      </c>
      <c r="D244" s="6" t="str">
        <f>"何凯伦"</f>
        <v>何凯伦</v>
      </c>
    </row>
    <row r="245" spans="1:4" ht="30" customHeight="1">
      <c r="A245" s="6">
        <v>243</v>
      </c>
      <c r="B245" s="6" t="str">
        <f>"31342021062720462237473"</f>
        <v>31342021062720462237473</v>
      </c>
      <c r="C245" s="6" t="s">
        <v>36</v>
      </c>
      <c r="D245" s="6" t="str">
        <f>"黄秋丽"</f>
        <v>黄秋丽</v>
      </c>
    </row>
    <row r="246" spans="1:4" ht="30" customHeight="1">
      <c r="A246" s="6">
        <v>244</v>
      </c>
      <c r="B246" s="6" t="str">
        <f>"31342021062721202137568"</f>
        <v>31342021062721202137568</v>
      </c>
      <c r="C246" s="6" t="s">
        <v>36</v>
      </c>
      <c r="D246" s="6" t="str">
        <f>"林海棠"</f>
        <v>林海棠</v>
      </c>
    </row>
    <row r="247" spans="1:4" ht="30" customHeight="1">
      <c r="A247" s="6">
        <v>245</v>
      </c>
      <c r="B247" s="6" t="str">
        <f>"31342021062801395237989"</f>
        <v>31342021062801395237989</v>
      </c>
      <c r="C247" s="6" t="s">
        <v>36</v>
      </c>
      <c r="D247" s="6" t="str">
        <f>"苏婷"</f>
        <v>苏婷</v>
      </c>
    </row>
    <row r="248" spans="1:4" ht="30" customHeight="1">
      <c r="A248" s="6">
        <v>246</v>
      </c>
      <c r="B248" s="6" t="str">
        <f>"31342021062808242238189"</f>
        <v>31342021062808242238189</v>
      </c>
      <c r="C248" s="6" t="s">
        <v>36</v>
      </c>
      <c r="D248" s="6" t="str">
        <f>"符秀金"</f>
        <v>符秀金</v>
      </c>
    </row>
    <row r="249" spans="1:4" ht="30" customHeight="1">
      <c r="A249" s="6">
        <v>247</v>
      </c>
      <c r="B249" s="6" t="str">
        <f>"31342021062810393639690"</f>
        <v>31342021062810393639690</v>
      </c>
      <c r="C249" s="6" t="s">
        <v>36</v>
      </c>
      <c r="D249" s="6" t="str">
        <f>"吴火荣"</f>
        <v>吴火荣</v>
      </c>
    </row>
    <row r="250" spans="1:4" ht="30" customHeight="1">
      <c r="A250" s="6">
        <v>248</v>
      </c>
      <c r="B250" s="6" t="str">
        <f>"31342021062811011239917"</f>
        <v>31342021062811011239917</v>
      </c>
      <c r="C250" s="6" t="s">
        <v>36</v>
      </c>
      <c r="D250" s="6" t="str">
        <f>"王品威"</f>
        <v>王品威</v>
      </c>
    </row>
    <row r="251" spans="1:4" ht="30" customHeight="1">
      <c r="A251" s="6">
        <v>249</v>
      </c>
      <c r="B251" s="6" t="str">
        <f>"31342021062812040240418"</f>
        <v>31342021062812040240418</v>
      </c>
      <c r="C251" s="6" t="s">
        <v>36</v>
      </c>
      <c r="D251" s="6" t="str">
        <f>"张家维"</f>
        <v>张家维</v>
      </c>
    </row>
    <row r="252" spans="1:4" ht="30" customHeight="1">
      <c r="A252" s="6">
        <v>250</v>
      </c>
      <c r="B252" s="6" t="str">
        <f>"31342021062813035040804"</f>
        <v>31342021062813035040804</v>
      </c>
      <c r="C252" s="6" t="s">
        <v>36</v>
      </c>
      <c r="D252" s="6" t="str">
        <f>"黄靖"</f>
        <v>黄靖</v>
      </c>
    </row>
    <row r="253" spans="1:4" ht="30" customHeight="1">
      <c r="A253" s="6">
        <v>251</v>
      </c>
      <c r="B253" s="6" t="str">
        <f>"31342021062816561542291"</f>
        <v>31342021062816561542291</v>
      </c>
      <c r="C253" s="6" t="s">
        <v>36</v>
      </c>
      <c r="D253" s="6" t="str">
        <f>"陈茹"</f>
        <v>陈茹</v>
      </c>
    </row>
    <row r="254" spans="1:4" ht="30" customHeight="1">
      <c r="A254" s="6">
        <v>252</v>
      </c>
      <c r="B254" s="6" t="str">
        <f>"31342021062817513842636"</f>
        <v>31342021062817513842636</v>
      </c>
      <c r="C254" s="6" t="s">
        <v>36</v>
      </c>
      <c r="D254" s="6" t="str">
        <f>"莫心怡"</f>
        <v>莫心怡</v>
      </c>
    </row>
    <row r="255" spans="1:4" ht="30" customHeight="1">
      <c r="A255" s="6">
        <v>253</v>
      </c>
      <c r="B255" s="6" t="str">
        <f>"31342021062818084242722"</f>
        <v>31342021062818084242722</v>
      </c>
      <c r="C255" s="6" t="s">
        <v>36</v>
      </c>
      <c r="D255" s="6" t="str">
        <f>"唐带娟"</f>
        <v>唐带娟</v>
      </c>
    </row>
    <row r="256" spans="1:4" ht="30" customHeight="1">
      <c r="A256" s="6">
        <v>254</v>
      </c>
      <c r="B256" s="6" t="str">
        <f>"31342021062818135942740"</f>
        <v>31342021062818135942740</v>
      </c>
      <c r="C256" s="6" t="s">
        <v>36</v>
      </c>
      <c r="D256" s="6" t="str">
        <f>"李微玉"</f>
        <v>李微玉</v>
      </c>
    </row>
    <row r="257" spans="1:4" ht="30" customHeight="1">
      <c r="A257" s="6">
        <v>255</v>
      </c>
      <c r="B257" s="6" t="str">
        <f>"31342021062818493542862"</f>
        <v>31342021062818493542862</v>
      </c>
      <c r="C257" s="6" t="s">
        <v>36</v>
      </c>
      <c r="D257" s="6" t="str">
        <f>"陈晓婷"</f>
        <v>陈晓婷</v>
      </c>
    </row>
    <row r="258" spans="1:4" ht="30" customHeight="1">
      <c r="A258" s="6">
        <v>256</v>
      </c>
      <c r="B258" s="6" t="str">
        <f>"31342021062819440643081"</f>
        <v>31342021062819440643081</v>
      </c>
      <c r="C258" s="6" t="s">
        <v>36</v>
      </c>
      <c r="D258" s="6" t="str">
        <f>"雷婷"</f>
        <v>雷婷</v>
      </c>
    </row>
    <row r="259" spans="1:4" ht="30" customHeight="1">
      <c r="A259" s="6">
        <v>257</v>
      </c>
      <c r="B259" s="6" t="str">
        <f>"31342021062821104043423"</f>
        <v>31342021062821104043423</v>
      </c>
      <c r="C259" s="6" t="s">
        <v>36</v>
      </c>
      <c r="D259" s="6" t="str">
        <f>"全业冰"</f>
        <v>全业冰</v>
      </c>
    </row>
    <row r="260" spans="1:4" ht="30" customHeight="1">
      <c r="A260" s="6">
        <v>258</v>
      </c>
      <c r="B260" s="6" t="str">
        <f>"31342021062903073444043"</f>
        <v>31342021062903073444043</v>
      </c>
      <c r="C260" s="6" t="s">
        <v>36</v>
      </c>
      <c r="D260" s="6" t="str">
        <f>"肖青霞"</f>
        <v>肖青霞</v>
      </c>
    </row>
    <row r="261" spans="1:4" ht="30" customHeight="1">
      <c r="A261" s="6">
        <v>259</v>
      </c>
      <c r="B261" s="6" t="str">
        <f>"31342021062909342044910"</f>
        <v>31342021062909342044910</v>
      </c>
      <c r="C261" s="6" t="s">
        <v>36</v>
      </c>
      <c r="D261" s="6" t="str">
        <f>"庞肖梅"</f>
        <v>庞肖梅</v>
      </c>
    </row>
    <row r="262" spans="1:4" ht="30" customHeight="1">
      <c r="A262" s="6">
        <v>260</v>
      </c>
      <c r="B262" s="6" t="str">
        <f>"31342021062909353644926"</f>
        <v>31342021062909353644926</v>
      </c>
      <c r="C262" s="6" t="s">
        <v>36</v>
      </c>
      <c r="D262" s="6" t="str">
        <f>"何滔滔"</f>
        <v>何滔滔</v>
      </c>
    </row>
    <row r="263" spans="1:4" ht="30" customHeight="1">
      <c r="A263" s="6">
        <v>261</v>
      </c>
      <c r="B263" s="6" t="str">
        <f>"31342021062911152545851"</f>
        <v>31342021062911152545851</v>
      </c>
      <c r="C263" s="6" t="s">
        <v>36</v>
      </c>
      <c r="D263" s="6" t="str">
        <f>"胡嘉如"</f>
        <v>胡嘉如</v>
      </c>
    </row>
    <row r="264" spans="1:4" ht="30" customHeight="1">
      <c r="A264" s="6">
        <v>262</v>
      </c>
      <c r="B264" s="6" t="str">
        <f>"31342021062911271245951"</f>
        <v>31342021062911271245951</v>
      </c>
      <c r="C264" s="6" t="s">
        <v>36</v>
      </c>
      <c r="D264" s="6" t="str">
        <f>"项朝妹"</f>
        <v>项朝妹</v>
      </c>
    </row>
    <row r="265" spans="1:4" ht="30" customHeight="1">
      <c r="A265" s="6">
        <v>263</v>
      </c>
      <c r="B265" s="6" t="str">
        <f>"31342021062915104047618"</f>
        <v>31342021062915104047618</v>
      </c>
      <c r="C265" s="6" t="s">
        <v>36</v>
      </c>
      <c r="D265" s="6" t="str">
        <f>"符海丽"</f>
        <v>符海丽</v>
      </c>
    </row>
    <row r="266" spans="1:4" ht="30" customHeight="1">
      <c r="A266" s="6">
        <v>264</v>
      </c>
      <c r="B266" s="6" t="str">
        <f>"31342021062917462049703"</f>
        <v>31342021062917462049703</v>
      </c>
      <c r="C266" s="6" t="s">
        <v>36</v>
      </c>
      <c r="D266" s="6" t="str">
        <f>"王可睿"</f>
        <v>王可睿</v>
      </c>
    </row>
    <row r="267" spans="1:4" ht="30" customHeight="1">
      <c r="A267" s="6">
        <v>265</v>
      </c>
      <c r="B267" s="6" t="str">
        <f>"31342021062923003250695"</f>
        <v>31342021062923003250695</v>
      </c>
      <c r="C267" s="6" t="s">
        <v>36</v>
      </c>
      <c r="D267" s="6" t="str">
        <f>"刘小慧"</f>
        <v>刘小慧</v>
      </c>
    </row>
    <row r="268" spans="1:4" ht="30" customHeight="1">
      <c r="A268" s="6">
        <v>266</v>
      </c>
      <c r="B268" s="6" t="str">
        <f>"31342021062923183150730"</f>
        <v>31342021062923183150730</v>
      </c>
      <c r="C268" s="6" t="s">
        <v>36</v>
      </c>
      <c r="D268" s="6" t="str">
        <f>"吉得凤"</f>
        <v>吉得凤</v>
      </c>
    </row>
    <row r="269" spans="1:4" ht="30" customHeight="1">
      <c r="A269" s="6">
        <v>267</v>
      </c>
      <c r="B269" s="6" t="str">
        <f>"31342021063012314452004"</f>
        <v>31342021063012314452004</v>
      </c>
      <c r="C269" s="6" t="s">
        <v>36</v>
      </c>
      <c r="D269" s="6" t="str">
        <f>"赵天娇"</f>
        <v>赵天娇</v>
      </c>
    </row>
    <row r="270" spans="1:4" ht="30" customHeight="1">
      <c r="A270" s="6">
        <v>268</v>
      </c>
      <c r="B270" s="6" t="str">
        <f>"31342021063013560352198"</f>
        <v>31342021063013560352198</v>
      </c>
      <c r="C270" s="6" t="s">
        <v>36</v>
      </c>
      <c r="D270" s="6" t="str">
        <f>"李秋虹"</f>
        <v>李秋虹</v>
      </c>
    </row>
    <row r="271" spans="1:4" ht="30" customHeight="1">
      <c r="A271" s="6">
        <v>269</v>
      </c>
      <c r="B271" s="6" t="str">
        <f>"31342021063014044952223"</f>
        <v>31342021063014044952223</v>
      </c>
      <c r="C271" s="6" t="s">
        <v>36</v>
      </c>
      <c r="D271" s="6" t="str">
        <f>"余秀玲"</f>
        <v>余秀玲</v>
      </c>
    </row>
    <row r="272" spans="1:4" ht="30" customHeight="1">
      <c r="A272" s="6">
        <v>270</v>
      </c>
      <c r="B272" s="6" t="str">
        <f>"31342021063015491553437"</f>
        <v>31342021063015491553437</v>
      </c>
      <c r="C272" s="6" t="s">
        <v>36</v>
      </c>
      <c r="D272" s="6" t="str">
        <f>"陈秀如"</f>
        <v>陈秀如</v>
      </c>
    </row>
    <row r="273" spans="1:4" ht="30" customHeight="1">
      <c r="A273" s="6">
        <v>271</v>
      </c>
      <c r="B273" s="6" t="str">
        <f>"31342021063019013254037"</f>
        <v>31342021063019013254037</v>
      </c>
      <c r="C273" s="6" t="s">
        <v>36</v>
      </c>
      <c r="D273" s="6" t="str">
        <f>"张昌仕"</f>
        <v>张昌仕</v>
      </c>
    </row>
    <row r="274" spans="1:4" ht="30" customHeight="1">
      <c r="A274" s="6">
        <v>272</v>
      </c>
      <c r="B274" s="6" t="str">
        <f>"31342021063020433054317"</f>
        <v>31342021063020433054317</v>
      </c>
      <c r="C274" s="6" t="s">
        <v>36</v>
      </c>
      <c r="D274" s="6" t="str">
        <f>"吴桃津"</f>
        <v>吴桃津</v>
      </c>
    </row>
    <row r="275" spans="1:4" ht="30" customHeight="1">
      <c r="A275" s="6">
        <v>273</v>
      </c>
      <c r="B275" s="6" t="str">
        <f>"31342021070108382355051"</f>
        <v>31342021070108382355051</v>
      </c>
      <c r="C275" s="6" t="s">
        <v>36</v>
      </c>
      <c r="D275" s="6" t="str">
        <f>"符孙红"</f>
        <v>符孙红</v>
      </c>
    </row>
    <row r="276" spans="1:4" ht="30" customHeight="1">
      <c r="A276" s="6">
        <v>274</v>
      </c>
      <c r="B276" s="6" t="str">
        <f>"31342021070111073956243"</f>
        <v>31342021070111073956243</v>
      </c>
      <c r="C276" s="6" t="s">
        <v>36</v>
      </c>
      <c r="D276" s="6" t="str">
        <f>"张喜芝"</f>
        <v>张喜芝</v>
      </c>
    </row>
    <row r="277" spans="1:4" ht="30" customHeight="1">
      <c r="A277" s="6">
        <v>275</v>
      </c>
      <c r="B277" s="6" t="str">
        <f>"31342021070111373756434"</f>
        <v>31342021070111373756434</v>
      </c>
      <c r="C277" s="6" t="s">
        <v>36</v>
      </c>
      <c r="D277" s="6" t="str">
        <f>"羊连艳"</f>
        <v>羊连艳</v>
      </c>
    </row>
    <row r="278" spans="1:4" ht="30" customHeight="1">
      <c r="A278" s="6">
        <v>276</v>
      </c>
      <c r="B278" s="6" t="str">
        <f>"31342021070112241756651"</f>
        <v>31342021070112241756651</v>
      </c>
      <c r="C278" s="6" t="s">
        <v>36</v>
      </c>
      <c r="D278" s="6" t="str">
        <f>"刘亚玲"</f>
        <v>刘亚玲</v>
      </c>
    </row>
    <row r="279" spans="1:4" ht="30" customHeight="1">
      <c r="A279" s="6">
        <v>277</v>
      </c>
      <c r="B279" s="6" t="str">
        <f>"31342021070115545557768"</f>
        <v>31342021070115545557768</v>
      </c>
      <c r="C279" s="6" t="s">
        <v>36</v>
      </c>
      <c r="D279" s="6" t="str">
        <f>"郑佳伟"</f>
        <v>郑佳伟</v>
      </c>
    </row>
    <row r="280" spans="1:4" ht="30" customHeight="1">
      <c r="A280" s="6">
        <v>278</v>
      </c>
      <c r="B280" s="6" t="str">
        <f>"31342021070120384659724"</f>
        <v>31342021070120384659724</v>
      </c>
      <c r="C280" s="6" t="s">
        <v>36</v>
      </c>
      <c r="D280" s="6" t="str">
        <f>"王长奎"</f>
        <v>王长奎</v>
      </c>
    </row>
    <row r="281" spans="1:4" ht="30" customHeight="1">
      <c r="A281" s="6">
        <v>279</v>
      </c>
      <c r="B281" s="6" t="str">
        <f>"31342021070210285061717"</f>
        <v>31342021070210285061717</v>
      </c>
      <c r="C281" s="6" t="s">
        <v>36</v>
      </c>
      <c r="D281" s="6" t="str">
        <f>"符华静"</f>
        <v>符华静</v>
      </c>
    </row>
    <row r="282" spans="1:4" ht="30" customHeight="1">
      <c r="A282" s="6">
        <v>280</v>
      </c>
      <c r="B282" s="6" t="str">
        <f>"31342021070211223762045"</f>
        <v>31342021070211223762045</v>
      </c>
      <c r="C282" s="6" t="s">
        <v>36</v>
      </c>
      <c r="D282" s="6" t="str">
        <f>"李小欢"</f>
        <v>李小欢</v>
      </c>
    </row>
    <row r="283" spans="1:4" ht="30" customHeight="1">
      <c r="A283" s="6">
        <v>281</v>
      </c>
      <c r="B283" s="6" t="str">
        <f>"31342021070211330062115"</f>
        <v>31342021070211330062115</v>
      </c>
      <c r="C283" s="6" t="s">
        <v>36</v>
      </c>
      <c r="D283" s="6" t="str">
        <f>"王秀"</f>
        <v>王秀</v>
      </c>
    </row>
    <row r="284" spans="1:4" ht="30" customHeight="1">
      <c r="A284" s="6">
        <v>282</v>
      </c>
      <c r="B284" s="6" t="str">
        <f>"31342021070211515162208"</f>
        <v>31342021070211515162208</v>
      </c>
      <c r="C284" s="6" t="s">
        <v>36</v>
      </c>
      <c r="D284" s="6" t="str">
        <f>"麦玉春"</f>
        <v>麦玉春</v>
      </c>
    </row>
    <row r="285" spans="1:4" ht="30" customHeight="1">
      <c r="A285" s="6">
        <v>283</v>
      </c>
      <c r="B285" s="6" t="str">
        <f>"31342021070212040162259"</f>
        <v>31342021070212040162259</v>
      </c>
      <c r="C285" s="6" t="s">
        <v>36</v>
      </c>
      <c r="D285" s="6" t="str">
        <f>"陈贻贞"</f>
        <v>陈贻贞</v>
      </c>
    </row>
    <row r="286" spans="1:4" ht="30" customHeight="1">
      <c r="A286" s="6">
        <v>284</v>
      </c>
      <c r="B286" s="6" t="str">
        <f>"31342021070215530263459"</f>
        <v>31342021070215530263459</v>
      </c>
      <c r="C286" s="6" t="s">
        <v>36</v>
      </c>
      <c r="D286" s="6" t="str">
        <f>"秦琪"</f>
        <v>秦琪</v>
      </c>
    </row>
    <row r="287" spans="1:4" ht="30" customHeight="1">
      <c r="A287" s="6">
        <v>285</v>
      </c>
      <c r="B287" s="6" t="str">
        <f>"31342021070219414264319"</f>
        <v>31342021070219414264319</v>
      </c>
      <c r="C287" s="6" t="s">
        <v>36</v>
      </c>
      <c r="D287" s="6" t="str">
        <f>"王锦妃"</f>
        <v>王锦妃</v>
      </c>
    </row>
    <row r="288" spans="1:4" ht="30" customHeight="1">
      <c r="A288" s="6">
        <v>286</v>
      </c>
      <c r="B288" s="6" t="str">
        <f>"31342021070300112764686"</f>
        <v>31342021070300112764686</v>
      </c>
      <c r="C288" s="6" t="s">
        <v>36</v>
      </c>
      <c r="D288" s="6" t="str">
        <f>"洪玉妹"</f>
        <v>洪玉妹</v>
      </c>
    </row>
    <row r="289" spans="1:4" ht="30" customHeight="1">
      <c r="A289" s="6">
        <v>287</v>
      </c>
      <c r="B289" s="6" t="str">
        <f>"31342021070312554465118"</f>
        <v>31342021070312554465118</v>
      </c>
      <c r="C289" s="6" t="s">
        <v>36</v>
      </c>
      <c r="D289" s="6" t="str">
        <f>"祁家宁"</f>
        <v>祁家宁</v>
      </c>
    </row>
    <row r="290" spans="1:4" ht="30" customHeight="1">
      <c r="A290" s="6">
        <v>288</v>
      </c>
      <c r="B290" s="6" t="str">
        <f>"31342021070313223565161"</f>
        <v>31342021070313223565161</v>
      </c>
      <c r="C290" s="6" t="s">
        <v>36</v>
      </c>
      <c r="D290" s="6" t="str">
        <f>"周佳佳"</f>
        <v>周佳佳</v>
      </c>
    </row>
    <row r="291" spans="1:4" ht="30" customHeight="1">
      <c r="A291" s="6">
        <v>289</v>
      </c>
      <c r="B291" s="6" t="str">
        <f>"31342021070314215765231"</f>
        <v>31342021070314215765231</v>
      </c>
      <c r="C291" s="6" t="s">
        <v>36</v>
      </c>
      <c r="D291" s="6" t="str">
        <f>"邢玉娇"</f>
        <v>邢玉娇</v>
      </c>
    </row>
    <row r="292" spans="1:4" ht="30" customHeight="1">
      <c r="A292" s="6">
        <v>290</v>
      </c>
      <c r="B292" s="6" t="str">
        <f>"31342021070315373365331"</f>
        <v>31342021070315373365331</v>
      </c>
      <c r="C292" s="6" t="s">
        <v>36</v>
      </c>
      <c r="D292" s="6" t="str">
        <f>"宫玮"</f>
        <v>宫玮</v>
      </c>
    </row>
    <row r="293" spans="1:4" ht="30" customHeight="1">
      <c r="A293" s="6">
        <v>291</v>
      </c>
      <c r="B293" s="6" t="str">
        <f>"31342021070316070465374"</f>
        <v>31342021070316070465374</v>
      </c>
      <c r="C293" s="6" t="s">
        <v>36</v>
      </c>
      <c r="D293" s="6" t="str">
        <f>"黄庆宽"</f>
        <v>黄庆宽</v>
      </c>
    </row>
    <row r="294" spans="1:4" ht="30" customHeight="1">
      <c r="A294" s="6">
        <v>292</v>
      </c>
      <c r="B294" s="6" t="str">
        <f>"31342021070319453865661"</f>
        <v>31342021070319453865661</v>
      </c>
      <c r="C294" s="6" t="s">
        <v>36</v>
      </c>
      <c r="D294" s="6" t="str">
        <f>"陈丽娃"</f>
        <v>陈丽娃</v>
      </c>
    </row>
    <row r="295" spans="1:4" ht="30" customHeight="1">
      <c r="A295" s="6">
        <v>293</v>
      </c>
      <c r="B295" s="6" t="str">
        <f>"31342021070323033465943"</f>
        <v>31342021070323033465943</v>
      </c>
      <c r="C295" s="6" t="s">
        <v>36</v>
      </c>
      <c r="D295" s="6" t="str">
        <f>"吴亚娜"</f>
        <v>吴亚娜</v>
      </c>
    </row>
    <row r="296" spans="1:4" ht="30" customHeight="1">
      <c r="A296" s="6">
        <v>294</v>
      </c>
      <c r="B296" s="6" t="str">
        <f>"31342021070400010365994"</f>
        <v>31342021070400010365994</v>
      </c>
      <c r="C296" s="6" t="s">
        <v>36</v>
      </c>
      <c r="D296" s="6" t="str">
        <f>"卢世秋"</f>
        <v>卢世秋</v>
      </c>
    </row>
    <row r="297" spans="1:4" ht="30" customHeight="1">
      <c r="A297" s="6">
        <v>295</v>
      </c>
      <c r="B297" s="6" t="str">
        <f>"31342021070400262466014"</f>
        <v>31342021070400262466014</v>
      </c>
      <c r="C297" s="6" t="s">
        <v>36</v>
      </c>
      <c r="D297" s="6" t="str">
        <f>"王丽贻"</f>
        <v>王丽贻</v>
      </c>
    </row>
    <row r="298" spans="1:4" ht="30" customHeight="1">
      <c r="A298" s="6">
        <v>296</v>
      </c>
      <c r="B298" s="6" t="str">
        <f>"31342021070409254866151"</f>
        <v>31342021070409254866151</v>
      </c>
      <c r="C298" s="6" t="s">
        <v>36</v>
      </c>
      <c r="D298" s="6" t="str">
        <f>"陈元军"</f>
        <v>陈元军</v>
      </c>
    </row>
    <row r="299" spans="1:4" ht="30" customHeight="1">
      <c r="A299" s="6">
        <v>297</v>
      </c>
      <c r="B299" s="6" t="str">
        <f>"31342021070412212666460"</f>
        <v>31342021070412212666460</v>
      </c>
      <c r="C299" s="6" t="s">
        <v>36</v>
      </c>
      <c r="D299" s="6" t="str">
        <f>"吴秀川"</f>
        <v>吴秀川</v>
      </c>
    </row>
    <row r="300" spans="1:4" ht="30" customHeight="1">
      <c r="A300" s="6">
        <v>298</v>
      </c>
      <c r="B300" s="6" t="str">
        <f>"31342021070412430266494"</f>
        <v>31342021070412430266494</v>
      </c>
      <c r="C300" s="6" t="s">
        <v>36</v>
      </c>
      <c r="D300" s="6" t="str">
        <f>"黎庆妹"</f>
        <v>黎庆妹</v>
      </c>
    </row>
    <row r="301" spans="1:4" ht="30" customHeight="1">
      <c r="A301" s="6">
        <v>299</v>
      </c>
      <c r="B301" s="6" t="str">
        <f>"31342021070413072066527"</f>
        <v>31342021070413072066527</v>
      </c>
      <c r="C301" s="6" t="s">
        <v>36</v>
      </c>
      <c r="D301" s="6" t="str">
        <f>"朱定娟"</f>
        <v>朱定娟</v>
      </c>
    </row>
    <row r="302" spans="1:4" ht="30" customHeight="1">
      <c r="A302" s="6">
        <v>300</v>
      </c>
      <c r="B302" s="6" t="str">
        <f>"31342021070413470366593"</f>
        <v>31342021070413470366593</v>
      </c>
      <c r="C302" s="6" t="s">
        <v>36</v>
      </c>
      <c r="D302" s="6" t="str">
        <f>"陈如花"</f>
        <v>陈如花</v>
      </c>
    </row>
    <row r="303" spans="1:4" ht="30" customHeight="1">
      <c r="A303" s="6">
        <v>301</v>
      </c>
      <c r="B303" s="6" t="str">
        <f>"31342021070414032966629"</f>
        <v>31342021070414032966629</v>
      </c>
      <c r="C303" s="6" t="s">
        <v>36</v>
      </c>
      <c r="D303" s="6" t="str">
        <f>"吴挺曼"</f>
        <v>吴挺曼</v>
      </c>
    </row>
    <row r="304" spans="1:4" ht="30" customHeight="1">
      <c r="A304" s="6">
        <v>302</v>
      </c>
      <c r="B304" s="6" t="str">
        <f>"31342021070417134766941"</f>
        <v>31342021070417134766941</v>
      </c>
      <c r="C304" s="6" t="s">
        <v>36</v>
      </c>
      <c r="D304" s="6" t="str">
        <f>"程一帆"</f>
        <v>程一帆</v>
      </c>
    </row>
    <row r="305" spans="1:4" ht="30" customHeight="1">
      <c r="A305" s="6">
        <v>303</v>
      </c>
      <c r="B305" s="6" t="str">
        <f>"31342021070418000267027"</f>
        <v>31342021070418000267027</v>
      </c>
      <c r="C305" s="6" t="s">
        <v>36</v>
      </c>
      <c r="D305" s="6" t="str">
        <f>"周泽坤"</f>
        <v>周泽坤</v>
      </c>
    </row>
    <row r="306" spans="1:4" ht="30" customHeight="1">
      <c r="A306" s="6">
        <v>304</v>
      </c>
      <c r="B306" s="6" t="str">
        <f>"31342021070418040567032"</f>
        <v>31342021070418040567032</v>
      </c>
      <c r="C306" s="6" t="s">
        <v>36</v>
      </c>
      <c r="D306" s="6" t="str">
        <f>"陈红娇"</f>
        <v>陈红娇</v>
      </c>
    </row>
    <row r="307" spans="1:4" ht="30" customHeight="1">
      <c r="A307" s="6">
        <v>305</v>
      </c>
      <c r="B307" s="6" t="str">
        <f>"31342021070419315867158"</f>
        <v>31342021070419315867158</v>
      </c>
      <c r="C307" s="6" t="s">
        <v>36</v>
      </c>
      <c r="D307" s="6" t="str">
        <f>"汤旭"</f>
        <v>汤旭</v>
      </c>
    </row>
    <row r="308" spans="1:4" ht="30" customHeight="1">
      <c r="A308" s="6">
        <v>306</v>
      </c>
      <c r="B308" s="6" t="str">
        <f>"31342021070421095667346"</f>
        <v>31342021070421095667346</v>
      </c>
      <c r="C308" s="6" t="s">
        <v>36</v>
      </c>
      <c r="D308" s="6" t="str">
        <f>"邱玉芹"</f>
        <v>邱玉芹</v>
      </c>
    </row>
    <row r="309" spans="1:4" ht="30" customHeight="1">
      <c r="A309" s="6">
        <v>307</v>
      </c>
      <c r="B309" s="6" t="str">
        <f>"31342021070421471967435"</f>
        <v>31342021070421471967435</v>
      </c>
      <c r="C309" s="6" t="s">
        <v>36</v>
      </c>
      <c r="D309" s="6" t="str">
        <f>"张乐"</f>
        <v>张乐</v>
      </c>
    </row>
    <row r="310" spans="1:4" ht="30" customHeight="1">
      <c r="A310" s="6">
        <v>308</v>
      </c>
      <c r="B310" s="6" t="str">
        <f>"31342021070500553467725"</f>
        <v>31342021070500553467725</v>
      </c>
      <c r="C310" s="6" t="s">
        <v>36</v>
      </c>
      <c r="D310" s="6" t="str">
        <f>"吴柳青"</f>
        <v>吴柳青</v>
      </c>
    </row>
    <row r="311" spans="1:4" ht="30" customHeight="1">
      <c r="A311" s="6">
        <v>309</v>
      </c>
      <c r="B311" s="6" t="str">
        <f>"31342021070509154168335"</f>
        <v>31342021070509154168335</v>
      </c>
      <c r="C311" s="6" t="s">
        <v>36</v>
      </c>
      <c r="D311" s="6" t="str">
        <f>"莫文婉"</f>
        <v>莫文婉</v>
      </c>
    </row>
    <row r="312" spans="1:4" ht="30" customHeight="1">
      <c r="A312" s="6">
        <v>310</v>
      </c>
      <c r="B312" s="6" t="str">
        <f>"31342021070511524169966"</f>
        <v>31342021070511524169966</v>
      </c>
      <c r="C312" s="6" t="s">
        <v>36</v>
      </c>
      <c r="D312" s="6" t="str">
        <f>"赵玉丹"</f>
        <v>赵玉丹</v>
      </c>
    </row>
    <row r="313" spans="1:4" ht="30" customHeight="1">
      <c r="A313" s="6">
        <v>311</v>
      </c>
      <c r="B313" s="6" t="str">
        <f>"31342021070516221771596"</f>
        <v>31342021070516221771596</v>
      </c>
      <c r="C313" s="6" t="s">
        <v>36</v>
      </c>
      <c r="D313" s="6" t="str">
        <f>"李冬晗"</f>
        <v>李冬晗</v>
      </c>
    </row>
    <row r="314" spans="1:4" ht="30" customHeight="1">
      <c r="A314" s="6">
        <v>312</v>
      </c>
      <c r="B314" s="6" t="str">
        <f>"31342021070516491671696"</f>
        <v>31342021070516491671696</v>
      </c>
      <c r="C314" s="6" t="s">
        <v>36</v>
      </c>
      <c r="D314" s="6" t="str">
        <f>"符金妃"</f>
        <v>符金妃</v>
      </c>
    </row>
    <row r="315" spans="1:4" ht="30" customHeight="1">
      <c r="A315" s="6">
        <v>313</v>
      </c>
      <c r="B315" s="6" t="str">
        <f>"31342021070519253272240"</f>
        <v>31342021070519253272240</v>
      </c>
      <c r="C315" s="6" t="s">
        <v>36</v>
      </c>
      <c r="D315" s="6" t="str">
        <f>"曾秀华"</f>
        <v>曾秀华</v>
      </c>
    </row>
    <row r="316" spans="1:4" ht="30" customHeight="1">
      <c r="A316" s="6">
        <v>314</v>
      </c>
      <c r="B316" s="6" t="str">
        <f>"31342021070520044972363"</f>
        <v>31342021070520044972363</v>
      </c>
      <c r="C316" s="6" t="s">
        <v>36</v>
      </c>
      <c r="D316" s="6" t="str">
        <f>"徐蕾"</f>
        <v>徐蕾</v>
      </c>
    </row>
    <row r="317" spans="1:4" ht="30" customHeight="1">
      <c r="A317" s="6">
        <v>315</v>
      </c>
      <c r="B317" s="6" t="str">
        <f>"31342021070521053772578"</f>
        <v>31342021070521053772578</v>
      </c>
      <c r="C317" s="6" t="s">
        <v>36</v>
      </c>
      <c r="D317" s="6" t="str">
        <f>"谭壮丽"</f>
        <v>谭壮丽</v>
      </c>
    </row>
    <row r="318" spans="1:4" ht="30" customHeight="1">
      <c r="A318" s="6">
        <v>316</v>
      </c>
      <c r="B318" s="6" t="str">
        <f>"31342021070521553272744"</f>
        <v>31342021070521553272744</v>
      </c>
      <c r="C318" s="6" t="s">
        <v>36</v>
      </c>
      <c r="D318" s="6" t="str">
        <f>"符艳珍"</f>
        <v>符艳珍</v>
      </c>
    </row>
    <row r="319" spans="1:4" ht="30" customHeight="1">
      <c r="A319" s="6">
        <v>317</v>
      </c>
      <c r="B319" s="6" t="str">
        <f>"31342021070600330673017"</f>
        <v>31342021070600330673017</v>
      </c>
      <c r="C319" s="6" t="s">
        <v>36</v>
      </c>
      <c r="D319" s="6" t="str">
        <f>"邢琼文"</f>
        <v>邢琼文</v>
      </c>
    </row>
    <row r="320" spans="1:4" ht="30" customHeight="1">
      <c r="A320" s="6">
        <v>318</v>
      </c>
      <c r="B320" s="6" t="str">
        <f>"31342021070609120873320"</f>
        <v>31342021070609120873320</v>
      </c>
      <c r="C320" s="6" t="s">
        <v>36</v>
      </c>
      <c r="D320" s="6" t="str">
        <f>"黎日丽"</f>
        <v>黎日丽</v>
      </c>
    </row>
    <row r="321" spans="1:4" ht="30" customHeight="1">
      <c r="A321" s="6">
        <v>319</v>
      </c>
      <c r="B321" s="6" t="str">
        <f>"31342021070609213073400"</f>
        <v>31342021070609213073400</v>
      </c>
      <c r="C321" s="6" t="s">
        <v>36</v>
      </c>
      <c r="D321" s="6" t="str">
        <f>"刘颖珠"</f>
        <v>刘颖珠</v>
      </c>
    </row>
    <row r="322" spans="1:4" ht="30" customHeight="1">
      <c r="A322" s="6">
        <v>320</v>
      </c>
      <c r="B322" s="6" t="str">
        <f>"31342021070609424373550"</f>
        <v>31342021070609424373550</v>
      </c>
      <c r="C322" s="6" t="s">
        <v>36</v>
      </c>
      <c r="D322" s="6" t="str">
        <f>"骆媛媛"</f>
        <v>骆媛媛</v>
      </c>
    </row>
    <row r="323" spans="1:4" ht="30" customHeight="1">
      <c r="A323" s="6">
        <v>321</v>
      </c>
      <c r="B323" s="6" t="str">
        <f>"31342021070611430374349"</f>
        <v>31342021070611430374349</v>
      </c>
      <c r="C323" s="6" t="s">
        <v>36</v>
      </c>
      <c r="D323" s="6" t="str">
        <f>"王强"</f>
        <v>王强</v>
      </c>
    </row>
    <row r="324" spans="1:4" ht="30" customHeight="1">
      <c r="A324" s="6">
        <v>322</v>
      </c>
      <c r="B324" s="6" t="str">
        <f>"31342021070612131474480"</f>
        <v>31342021070612131474480</v>
      </c>
      <c r="C324" s="6" t="s">
        <v>36</v>
      </c>
      <c r="D324" s="6" t="str">
        <f>"吴小敏"</f>
        <v>吴小敏</v>
      </c>
    </row>
    <row r="325" spans="1:4" ht="30" customHeight="1">
      <c r="A325" s="6">
        <v>323</v>
      </c>
      <c r="B325" s="6" t="str">
        <f>"31342021070613344274758"</f>
        <v>31342021070613344274758</v>
      </c>
      <c r="C325" s="6" t="s">
        <v>36</v>
      </c>
      <c r="D325" s="6" t="str">
        <f>"陈山山"</f>
        <v>陈山山</v>
      </c>
    </row>
    <row r="326" spans="1:4" ht="30" customHeight="1">
      <c r="A326" s="6">
        <v>324</v>
      </c>
      <c r="B326" s="6" t="str">
        <f>"31342021070613350274759"</f>
        <v>31342021070613350274759</v>
      </c>
      <c r="C326" s="6" t="s">
        <v>36</v>
      </c>
      <c r="D326" s="6" t="str">
        <f>"韦敏"</f>
        <v>韦敏</v>
      </c>
    </row>
    <row r="327" spans="1:4" ht="30" customHeight="1">
      <c r="A327" s="6">
        <v>325</v>
      </c>
      <c r="B327" s="6" t="str">
        <f>"31342021070613572374819"</f>
        <v>31342021070613572374819</v>
      </c>
      <c r="C327" s="6" t="s">
        <v>36</v>
      </c>
      <c r="D327" s="6" t="str">
        <f>"黄婉倩"</f>
        <v>黄婉倩</v>
      </c>
    </row>
    <row r="328" spans="1:4" ht="30" customHeight="1">
      <c r="A328" s="6">
        <v>326</v>
      </c>
      <c r="B328" s="6" t="str">
        <f>"31342021070614584875044"</f>
        <v>31342021070614584875044</v>
      </c>
      <c r="C328" s="6" t="s">
        <v>36</v>
      </c>
      <c r="D328" s="6" t="str">
        <f>"年慧洁"</f>
        <v>年慧洁</v>
      </c>
    </row>
    <row r="329" spans="1:4" ht="30" customHeight="1">
      <c r="A329" s="6">
        <v>327</v>
      </c>
      <c r="B329" s="6" t="str">
        <f>"31342021070615005875056"</f>
        <v>31342021070615005875056</v>
      </c>
      <c r="C329" s="6" t="s">
        <v>36</v>
      </c>
      <c r="D329" s="6" t="str">
        <f>"吉雪容"</f>
        <v>吉雪容</v>
      </c>
    </row>
    <row r="330" spans="1:4" ht="30" customHeight="1">
      <c r="A330" s="6">
        <v>328</v>
      </c>
      <c r="B330" s="6" t="str">
        <f>"31342021070616374875497"</f>
        <v>31342021070616374875497</v>
      </c>
      <c r="C330" s="6" t="s">
        <v>36</v>
      </c>
      <c r="D330" s="6" t="str">
        <f>"蒙南百"</f>
        <v>蒙南百</v>
      </c>
    </row>
    <row r="331" spans="1:4" ht="30" customHeight="1">
      <c r="A331" s="6">
        <v>329</v>
      </c>
      <c r="B331" s="6" t="str">
        <f>"31342021070617320375739"</f>
        <v>31342021070617320375739</v>
      </c>
      <c r="C331" s="6" t="s">
        <v>36</v>
      </c>
      <c r="D331" s="6" t="str">
        <f>"符秀娟"</f>
        <v>符秀娟</v>
      </c>
    </row>
    <row r="332" spans="1:4" ht="30" customHeight="1">
      <c r="A332" s="6">
        <v>330</v>
      </c>
      <c r="B332" s="6" t="str">
        <f>"31342021070617512675801"</f>
        <v>31342021070617512675801</v>
      </c>
      <c r="C332" s="6" t="s">
        <v>36</v>
      </c>
      <c r="D332" s="6" t="str">
        <f>"吴欣欣"</f>
        <v>吴欣欣</v>
      </c>
    </row>
    <row r="333" spans="1:4" ht="30" customHeight="1">
      <c r="A333" s="6">
        <v>331</v>
      </c>
      <c r="B333" s="6" t="str">
        <f>"31342021070618500575990"</f>
        <v>31342021070618500575990</v>
      </c>
      <c r="C333" s="6" t="s">
        <v>36</v>
      </c>
      <c r="D333" s="6" t="str">
        <f>"陈海荣"</f>
        <v>陈海荣</v>
      </c>
    </row>
    <row r="334" spans="1:4" ht="30" customHeight="1">
      <c r="A334" s="6">
        <v>332</v>
      </c>
      <c r="B334" s="6" t="str">
        <f>"31342021070618514575995"</f>
        <v>31342021070618514575995</v>
      </c>
      <c r="C334" s="6" t="s">
        <v>36</v>
      </c>
      <c r="D334" s="6" t="str">
        <f>"邓丽"</f>
        <v>邓丽</v>
      </c>
    </row>
    <row r="335" spans="1:4" ht="30" customHeight="1">
      <c r="A335" s="6">
        <v>333</v>
      </c>
      <c r="B335" s="6" t="str">
        <f>"31342021070620400176329"</f>
        <v>31342021070620400176329</v>
      </c>
      <c r="C335" s="6" t="s">
        <v>36</v>
      </c>
      <c r="D335" s="6" t="str">
        <f>"刘玉婷"</f>
        <v>刘玉婷</v>
      </c>
    </row>
    <row r="336" spans="1:4" ht="30" customHeight="1">
      <c r="A336" s="6">
        <v>334</v>
      </c>
      <c r="B336" s="6" t="str">
        <f>"31342021070621150276439"</f>
        <v>31342021070621150276439</v>
      </c>
      <c r="C336" s="6" t="s">
        <v>36</v>
      </c>
      <c r="D336" s="6" t="str">
        <f>"杨亚柳"</f>
        <v>杨亚柳</v>
      </c>
    </row>
    <row r="337" spans="1:4" ht="30" customHeight="1">
      <c r="A337" s="6">
        <v>335</v>
      </c>
      <c r="B337" s="6" t="str">
        <f>"31342021070621383276527"</f>
        <v>31342021070621383276527</v>
      </c>
      <c r="C337" s="6" t="s">
        <v>36</v>
      </c>
      <c r="D337" s="6" t="str">
        <f>"张菊香"</f>
        <v>张菊香</v>
      </c>
    </row>
    <row r="338" spans="1:4" ht="30" customHeight="1">
      <c r="A338" s="6">
        <v>336</v>
      </c>
      <c r="B338" s="6" t="str">
        <f>"31342021070622164676671"</f>
        <v>31342021070622164676671</v>
      </c>
      <c r="C338" s="6" t="s">
        <v>36</v>
      </c>
      <c r="D338" s="6" t="str">
        <f>"李娜"</f>
        <v>李娜</v>
      </c>
    </row>
    <row r="339" spans="1:4" ht="30" customHeight="1">
      <c r="A339" s="6">
        <v>337</v>
      </c>
      <c r="B339" s="6" t="str">
        <f>"31342021070700433576948"</f>
        <v>31342021070700433576948</v>
      </c>
      <c r="C339" s="6" t="s">
        <v>36</v>
      </c>
      <c r="D339" s="6" t="str">
        <f>"李杨萍"</f>
        <v>李杨萍</v>
      </c>
    </row>
    <row r="340" spans="1:4" ht="30" customHeight="1">
      <c r="A340" s="6">
        <v>338</v>
      </c>
      <c r="B340" s="6" t="str">
        <f>"31342021070707122177003"</f>
        <v>31342021070707122177003</v>
      </c>
      <c r="C340" s="6" t="s">
        <v>36</v>
      </c>
      <c r="D340" s="6" t="str">
        <f>"王丹梅"</f>
        <v>王丹梅</v>
      </c>
    </row>
    <row r="341" spans="1:4" ht="30" customHeight="1">
      <c r="A341" s="6">
        <v>339</v>
      </c>
      <c r="B341" s="6" t="str">
        <f>"31342021070708551177168"</f>
        <v>31342021070708551177168</v>
      </c>
      <c r="C341" s="6" t="s">
        <v>36</v>
      </c>
      <c r="D341" s="6" t="str">
        <f>"李学秀"</f>
        <v>李学秀</v>
      </c>
    </row>
    <row r="342" spans="1:4" ht="30" customHeight="1">
      <c r="A342" s="6">
        <v>340</v>
      </c>
      <c r="B342" s="6" t="str">
        <f>"31342021070709231177278"</f>
        <v>31342021070709231177278</v>
      </c>
      <c r="C342" s="6" t="s">
        <v>36</v>
      </c>
      <c r="D342" s="6" t="str">
        <f>"吴小凡"</f>
        <v>吴小凡</v>
      </c>
    </row>
    <row r="343" spans="1:4" ht="30" customHeight="1">
      <c r="A343" s="6">
        <v>341</v>
      </c>
      <c r="B343" s="6" t="str">
        <f>"31342021070709340477326"</f>
        <v>31342021070709340477326</v>
      </c>
      <c r="C343" s="6" t="s">
        <v>36</v>
      </c>
      <c r="D343" s="6" t="str">
        <f>"李利"</f>
        <v>李利</v>
      </c>
    </row>
    <row r="344" spans="1:4" ht="30" customHeight="1">
      <c r="A344" s="6">
        <v>342</v>
      </c>
      <c r="B344" s="6" t="str">
        <f>"31342021070710564877635"</f>
        <v>31342021070710564877635</v>
      </c>
      <c r="C344" s="6" t="s">
        <v>36</v>
      </c>
      <c r="D344" s="6" t="str">
        <f>"刘思瑶"</f>
        <v>刘思瑶</v>
      </c>
    </row>
    <row r="345" spans="1:4" ht="30" customHeight="1">
      <c r="A345" s="6">
        <v>343</v>
      </c>
      <c r="B345" s="6" t="str">
        <f>"31342021062308014527670"</f>
        <v>31342021062308014527670</v>
      </c>
      <c r="C345" s="6" t="s">
        <v>37</v>
      </c>
      <c r="D345" s="6" t="str">
        <f>"郑海玲"</f>
        <v>郑海玲</v>
      </c>
    </row>
    <row r="346" spans="1:4" ht="30" customHeight="1">
      <c r="A346" s="6">
        <v>344</v>
      </c>
      <c r="B346" s="6" t="str">
        <f>"31342021062308223127692"</f>
        <v>31342021062308223127692</v>
      </c>
      <c r="C346" s="6" t="s">
        <v>37</v>
      </c>
      <c r="D346" s="6" t="str">
        <f>"唐程霞"</f>
        <v>唐程霞</v>
      </c>
    </row>
    <row r="347" spans="1:4" ht="30" customHeight="1">
      <c r="A347" s="6">
        <v>345</v>
      </c>
      <c r="B347" s="6" t="str">
        <f>"31342021062309165327825"</f>
        <v>31342021062309165327825</v>
      </c>
      <c r="C347" s="6" t="s">
        <v>37</v>
      </c>
      <c r="D347" s="6" t="str">
        <f>"吴雨昕"</f>
        <v>吴雨昕</v>
      </c>
    </row>
    <row r="348" spans="1:4" ht="30" customHeight="1">
      <c r="A348" s="6">
        <v>346</v>
      </c>
      <c r="B348" s="6" t="str">
        <f>"31342021062309550427980"</f>
        <v>31342021062309550427980</v>
      </c>
      <c r="C348" s="6" t="s">
        <v>37</v>
      </c>
      <c r="D348" s="6" t="str">
        <f>"苏小花"</f>
        <v>苏小花</v>
      </c>
    </row>
    <row r="349" spans="1:4" ht="30" customHeight="1">
      <c r="A349" s="6">
        <v>347</v>
      </c>
      <c r="B349" s="6" t="str">
        <f>"31342021062310170428066"</f>
        <v>31342021062310170428066</v>
      </c>
      <c r="C349" s="6" t="s">
        <v>37</v>
      </c>
      <c r="D349" s="6" t="str">
        <f>"沈少凡"</f>
        <v>沈少凡</v>
      </c>
    </row>
    <row r="350" spans="1:4" ht="30" customHeight="1">
      <c r="A350" s="6">
        <v>348</v>
      </c>
      <c r="B350" s="6" t="str">
        <f>"31342021062310205828080"</f>
        <v>31342021062310205828080</v>
      </c>
      <c r="C350" s="6" t="s">
        <v>37</v>
      </c>
      <c r="D350" s="6" t="str">
        <f>"曾虹"</f>
        <v>曾虹</v>
      </c>
    </row>
    <row r="351" spans="1:4" ht="30" customHeight="1">
      <c r="A351" s="6">
        <v>349</v>
      </c>
      <c r="B351" s="6" t="str">
        <f>"31342021062310300328110"</f>
        <v>31342021062310300328110</v>
      </c>
      <c r="C351" s="6" t="s">
        <v>37</v>
      </c>
      <c r="D351" s="6" t="str">
        <f>"李柳洁"</f>
        <v>李柳洁</v>
      </c>
    </row>
    <row r="352" spans="1:4" ht="30" customHeight="1">
      <c r="A352" s="6">
        <v>350</v>
      </c>
      <c r="B352" s="6" t="str">
        <f>"31342021062311212028254"</f>
        <v>31342021062311212028254</v>
      </c>
      <c r="C352" s="6" t="s">
        <v>37</v>
      </c>
      <c r="D352" s="6" t="str">
        <f>"吴朝虹"</f>
        <v>吴朝虹</v>
      </c>
    </row>
    <row r="353" spans="1:4" ht="30" customHeight="1">
      <c r="A353" s="6">
        <v>351</v>
      </c>
      <c r="B353" s="6" t="str">
        <f>"31342021062312074328347"</f>
        <v>31342021062312074328347</v>
      </c>
      <c r="C353" s="6" t="s">
        <v>37</v>
      </c>
      <c r="D353" s="6" t="str">
        <f>"陈福清"</f>
        <v>陈福清</v>
      </c>
    </row>
    <row r="354" spans="1:4" ht="30" customHeight="1">
      <c r="A354" s="6">
        <v>352</v>
      </c>
      <c r="B354" s="6" t="str">
        <f>"31342021062312264128380"</f>
        <v>31342021062312264128380</v>
      </c>
      <c r="C354" s="6" t="s">
        <v>37</v>
      </c>
      <c r="D354" s="6" t="str">
        <f>"李怀娟"</f>
        <v>李怀娟</v>
      </c>
    </row>
    <row r="355" spans="1:4" ht="30" customHeight="1">
      <c r="A355" s="6">
        <v>353</v>
      </c>
      <c r="B355" s="6" t="str">
        <f>"31342021062313395428472"</f>
        <v>31342021062313395428472</v>
      </c>
      <c r="C355" s="6" t="s">
        <v>37</v>
      </c>
      <c r="D355" s="6" t="str">
        <f>"黄庆楼"</f>
        <v>黄庆楼</v>
      </c>
    </row>
    <row r="356" spans="1:4" ht="30" customHeight="1">
      <c r="A356" s="6">
        <v>354</v>
      </c>
      <c r="B356" s="6" t="str">
        <f>"31342021062314551028577"</f>
        <v>31342021062314551028577</v>
      </c>
      <c r="C356" s="6" t="s">
        <v>37</v>
      </c>
      <c r="D356" s="6" t="str">
        <f>"余盛强"</f>
        <v>余盛强</v>
      </c>
    </row>
    <row r="357" spans="1:4" ht="30" customHeight="1">
      <c r="A357" s="6">
        <v>355</v>
      </c>
      <c r="B357" s="6" t="str">
        <f>"31342021062315262928654"</f>
        <v>31342021062315262928654</v>
      </c>
      <c r="C357" s="6" t="s">
        <v>37</v>
      </c>
      <c r="D357" s="6" t="str">
        <f>"李治静"</f>
        <v>李治静</v>
      </c>
    </row>
    <row r="358" spans="1:4" ht="30" customHeight="1">
      <c r="A358" s="6">
        <v>356</v>
      </c>
      <c r="B358" s="6" t="str">
        <f>"31342021062315331428672"</f>
        <v>31342021062315331428672</v>
      </c>
      <c r="C358" s="6" t="s">
        <v>37</v>
      </c>
      <c r="D358" s="6" t="str">
        <f>"林彩虹"</f>
        <v>林彩虹</v>
      </c>
    </row>
    <row r="359" spans="1:4" ht="30" customHeight="1">
      <c r="A359" s="6">
        <v>357</v>
      </c>
      <c r="B359" s="6" t="str">
        <f>"31342021062315334228674"</f>
        <v>31342021062315334228674</v>
      </c>
      <c r="C359" s="6" t="s">
        <v>37</v>
      </c>
      <c r="D359" s="6" t="str">
        <f>"钟婷"</f>
        <v>钟婷</v>
      </c>
    </row>
    <row r="360" spans="1:4" ht="30" customHeight="1">
      <c r="A360" s="6">
        <v>358</v>
      </c>
      <c r="B360" s="6" t="str">
        <f>"31342021062315555528738"</f>
        <v>31342021062315555528738</v>
      </c>
      <c r="C360" s="6" t="s">
        <v>37</v>
      </c>
      <c r="D360" s="6" t="str">
        <f>"王淑莺"</f>
        <v>王淑莺</v>
      </c>
    </row>
    <row r="361" spans="1:4" ht="30" customHeight="1">
      <c r="A361" s="6">
        <v>359</v>
      </c>
      <c r="B361" s="6" t="str">
        <f>"31342021062316413728846"</f>
        <v>31342021062316413728846</v>
      </c>
      <c r="C361" s="6" t="s">
        <v>37</v>
      </c>
      <c r="D361" s="6" t="str">
        <f>"符洲"</f>
        <v>符洲</v>
      </c>
    </row>
    <row r="362" spans="1:4" ht="30" customHeight="1">
      <c r="A362" s="6">
        <v>360</v>
      </c>
      <c r="B362" s="6" t="str">
        <f>"31342021062317033828896"</f>
        <v>31342021062317033828896</v>
      </c>
      <c r="C362" s="6" t="s">
        <v>37</v>
      </c>
      <c r="D362" s="6" t="str">
        <f>"张馨月"</f>
        <v>张馨月</v>
      </c>
    </row>
    <row r="363" spans="1:4" ht="30" customHeight="1">
      <c r="A363" s="6">
        <v>361</v>
      </c>
      <c r="B363" s="6" t="str">
        <f>"31342021062317154528918"</f>
        <v>31342021062317154528918</v>
      </c>
      <c r="C363" s="6" t="s">
        <v>37</v>
      </c>
      <c r="D363" s="6" t="str">
        <f>"袁森威"</f>
        <v>袁森威</v>
      </c>
    </row>
    <row r="364" spans="1:4" ht="30" customHeight="1">
      <c r="A364" s="6">
        <v>362</v>
      </c>
      <c r="B364" s="6" t="str">
        <f>"31342021062320001929153"</f>
        <v>31342021062320001929153</v>
      </c>
      <c r="C364" s="6" t="s">
        <v>37</v>
      </c>
      <c r="D364" s="6" t="str">
        <f>"吴海强"</f>
        <v>吴海强</v>
      </c>
    </row>
    <row r="365" spans="1:4" ht="30" customHeight="1">
      <c r="A365" s="6">
        <v>363</v>
      </c>
      <c r="B365" s="6" t="str">
        <f>"31342021062321162829274"</f>
        <v>31342021062321162829274</v>
      </c>
      <c r="C365" s="6" t="s">
        <v>37</v>
      </c>
      <c r="D365" s="6" t="str">
        <f>"叶晓洁"</f>
        <v>叶晓洁</v>
      </c>
    </row>
    <row r="366" spans="1:4" ht="30" customHeight="1">
      <c r="A366" s="6">
        <v>364</v>
      </c>
      <c r="B366" s="6" t="str">
        <f>"31342021062322242329386"</f>
        <v>31342021062322242329386</v>
      </c>
      <c r="C366" s="6" t="s">
        <v>37</v>
      </c>
      <c r="D366" s="6" t="str">
        <f>"李秀娟"</f>
        <v>李秀娟</v>
      </c>
    </row>
    <row r="367" spans="1:4" ht="30" customHeight="1">
      <c r="A367" s="6">
        <v>365</v>
      </c>
      <c r="B367" s="6" t="str">
        <f>"31342021062400325429505"</f>
        <v>31342021062400325429505</v>
      </c>
      <c r="C367" s="6" t="s">
        <v>37</v>
      </c>
      <c r="D367" s="6" t="str">
        <f>"唐芸欣"</f>
        <v>唐芸欣</v>
      </c>
    </row>
    <row r="368" spans="1:4" ht="30" customHeight="1">
      <c r="A368" s="6">
        <v>366</v>
      </c>
      <c r="B368" s="6" t="str">
        <f>"31342021062408192429572"</f>
        <v>31342021062408192429572</v>
      </c>
      <c r="C368" s="6" t="s">
        <v>37</v>
      </c>
      <c r="D368" s="6" t="str">
        <f>"林昌爱"</f>
        <v>林昌爱</v>
      </c>
    </row>
    <row r="369" spans="1:4" ht="30" customHeight="1">
      <c r="A369" s="6">
        <v>367</v>
      </c>
      <c r="B369" s="6" t="str">
        <f>"31342021062408255629583"</f>
        <v>31342021062408255629583</v>
      </c>
      <c r="C369" s="6" t="s">
        <v>37</v>
      </c>
      <c r="D369" s="6" t="str">
        <f>"许秀英"</f>
        <v>许秀英</v>
      </c>
    </row>
    <row r="370" spans="1:4" ht="30" customHeight="1">
      <c r="A370" s="6">
        <v>368</v>
      </c>
      <c r="B370" s="6" t="str">
        <f>"31342021062409145729665"</f>
        <v>31342021062409145729665</v>
      </c>
      <c r="C370" s="6" t="s">
        <v>37</v>
      </c>
      <c r="D370" s="6" t="str">
        <f>"李奕霏"</f>
        <v>李奕霏</v>
      </c>
    </row>
    <row r="371" spans="1:4" ht="30" customHeight="1">
      <c r="A371" s="6">
        <v>369</v>
      </c>
      <c r="B371" s="6" t="str">
        <f>"31342021062409393829727"</f>
        <v>31342021062409393829727</v>
      </c>
      <c r="C371" s="6" t="s">
        <v>37</v>
      </c>
      <c r="D371" s="6" t="str">
        <f>"符真瑜"</f>
        <v>符真瑜</v>
      </c>
    </row>
    <row r="372" spans="1:4" ht="30" customHeight="1">
      <c r="A372" s="6">
        <v>370</v>
      </c>
      <c r="B372" s="6" t="str">
        <f>"31342021062409505429758"</f>
        <v>31342021062409505429758</v>
      </c>
      <c r="C372" s="6" t="s">
        <v>37</v>
      </c>
      <c r="D372" s="6" t="str">
        <f>"陈晓慧"</f>
        <v>陈晓慧</v>
      </c>
    </row>
    <row r="373" spans="1:4" ht="30" customHeight="1">
      <c r="A373" s="6">
        <v>371</v>
      </c>
      <c r="B373" s="6" t="str">
        <f>"31342021062410400829884"</f>
        <v>31342021062410400829884</v>
      </c>
      <c r="C373" s="6" t="s">
        <v>37</v>
      </c>
      <c r="D373" s="6" t="str">
        <f>"徐辉婷"</f>
        <v>徐辉婷</v>
      </c>
    </row>
    <row r="374" spans="1:4" ht="30" customHeight="1">
      <c r="A374" s="6">
        <v>372</v>
      </c>
      <c r="B374" s="6" t="str">
        <f>"31342021062411015429943"</f>
        <v>31342021062411015429943</v>
      </c>
      <c r="C374" s="6" t="s">
        <v>37</v>
      </c>
      <c r="D374" s="6" t="str">
        <f>"林子"</f>
        <v>林子</v>
      </c>
    </row>
    <row r="375" spans="1:4" ht="30" customHeight="1">
      <c r="A375" s="6">
        <v>373</v>
      </c>
      <c r="B375" s="6" t="str">
        <f>"31342021062411440730031"</f>
        <v>31342021062411440730031</v>
      </c>
      <c r="C375" s="6" t="s">
        <v>37</v>
      </c>
      <c r="D375" s="6" t="str">
        <f>"曾纪凯"</f>
        <v>曾纪凯</v>
      </c>
    </row>
    <row r="376" spans="1:4" ht="30" customHeight="1">
      <c r="A376" s="6">
        <v>374</v>
      </c>
      <c r="B376" s="6" t="str">
        <f>"31342021062411535630054"</f>
        <v>31342021062411535630054</v>
      </c>
      <c r="C376" s="6" t="s">
        <v>37</v>
      </c>
      <c r="D376" s="6" t="str">
        <f>"李兰静"</f>
        <v>李兰静</v>
      </c>
    </row>
    <row r="377" spans="1:4" ht="30" customHeight="1">
      <c r="A377" s="6">
        <v>375</v>
      </c>
      <c r="B377" s="6" t="str">
        <f>"31342021062412470430119"</f>
        <v>31342021062412470430119</v>
      </c>
      <c r="C377" s="6" t="s">
        <v>37</v>
      </c>
      <c r="D377" s="6" t="str">
        <f>"卢大律"</f>
        <v>卢大律</v>
      </c>
    </row>
    <row r="378" spans="1:4" ht="30" customHeight="1">
      <c r="A378" s="6">
        <v>376</v>
      </c>
      <c r="B378" s="6" t="str">
        <f>"31342021062413332030173"</f>
        <v>31342021062413332030173</v>
      </c>
      <c r="C378" s="6" t="s">
        <v>37</v>
      </c>
      <c r="D378" s="6" t="str">
        <f>"曾伟龙"</f>
        <v>曾伟龙</v>
      </c>
    </row>
    <row r="379" spans="1:4" ht="30" customHeight="1">
      <c r="A379" s="6">
        <v>377</v>
      </c>
      <c r="B379" s="6" t="str">
        <f>"31342021062413443430185"</f>
        <v>31342021062413443430185</v>
      </c>
      <c r="C379" s="6" t="s">
        <v>37</v>
      </c>
      <c r="D379" s="6" t="str">
        <f>"温希月"</f>
        <v>温希月</v>
      </c>
    </row>
    <row r="380" spans="1:4" ht="30" customHeight="1">
      <c r="A380" s="6">
        <v>378</v>
      </c>
      <c r="B380" s="6" t="str">
        <f>"31342021062414244630228"</f>
        <v>31342021062414244630228</v>
      </c>
      <c r="C380" s="6" t="s">
        <v>37</v>
      </c>
      <c r="D380" s="6" t="str">
        <f>"林忠邦"</f>
        <v>林忠邦</v>
      </c>
    </row>
    <row r="381" spans="1:4" ht="30" customHeight="1">
      <c r="A381" s="6">
        <v>379</v>
      </c>
      <c r="B381" s="6" t="str">
        <f>"31342021062416555530681"</f>
        <v>31342021062416555530681</v>
      </c>
      <c r="C381" s="6" t="s">
        <v>37</v>
      </c>
      <c r="D381" s="6" t="str">
        <f>"吴月妍"</f>
        <v>吴月妍</v>
      </c>
    </row>
    <row r="382" spans="1:4" ht="30" customHeight="1">
      <c r="A382" s="6">
        <v>380</v>
      </c>
      <c r="B382" s="6" t="str">
        <f>"31342021062419411631339"</f>
        <v>31342021062419411631339</v>
      </c>
      <c r="C382" s="6" t="s">
        <v>37</v>
      </c>
      <c r="D382" s="6" t="str">
        <f>"陆楚芸"</f>
        <v>陆楚芸</v>
      </c>
    </row>
    <row r="383" spans="1:4" ht="30" customHeight="1">
      <c r="A383" s="6">
        <v>381</v>
      </c>
      <c r="B383" s="6" t="str">
        <f>"31342021062420215931378"</f>
        <v>31342021062420215931378</v>
      </c>
      <c r="C383" s="6" t="s">
        <v>37</v>
      </c>
      <c r="D383" s="6" t="str">
        <f>"罗浩"</f>
        <v>罗浩</v>
      </c>
    </row>
    <row r="384" spans="1:4" ht="30" customHeight="1">
      <c r="A384" s="6">
        <v>382</v>
      </c>
      <c r="B384" s="6" t="str">
        <f>"31342021062420303431385"</f>
        <v>31342021062420303431385</v>
      </c>
      <c r="C384" s="6" t="s">
        <v>37</v>
      </c>
      <c r="D384" s="6" t="str">
        <f>"林方欣"</f>
        <v>林方欣</v>
      </c>
    </row>
    <row r="385" spans="1:4" ht="30" customHeight="1">
      <c r="A385" s="6">
        <v>383</v>
      </c>
      <c r="B385" s="6" t="str">
        <f>"31342021062422055831506"</f>
        <v>31342021062422055831506</v>
      </c>
      <c r="C385" s="6" t="s">
        <v>37</v>
      </c>
      <c r="D385" s="6" t="str">
        <f>"乔爽"</f>
        <v>乔爽</v>
      </c>
    </row>
    <row r="386" spans="1:4" ht="30" customHeight="1">
      <c r="A386" s="6">
        <v>384</v>
      </c>
      <c r="B386" s="6" t="str">
        <f>"31342021062423055131580"</f>
        <v>31342021062423055131580</v>
      </c>
      <c r="C386" s="6" t="s">
        <v>37</v>
      </c>
      <c r="D386" s="6" t="str">
        <f>"王家钰"</f>
        <v>王家钰</v>
      </c>
    </row>
    <row r="387" spans="1:4" ht="30" customHeight="1">
      <c r="A387" s="6">
        <v>385</v>
      </c>
      <c r="B387" s="6" t="str">
        <f>"31342021062508532331730"</f>
        <v>31342021062508532331730</v>
      </c>
      <c r="C387" s="6" t="s">
        <v>37</v>
      </c>
      <c r="D387" s="6" t="str">
        <f>"林若虹"</f>
        <v>林若虹</v>
      </c>
    </row>
    <row r="388" spans="1:4" ht="30" customHeight="1">
      <c r="A388" s="6">
        <v>386</v>
      </c>
      <c r="B388" s="6" t="str">
        <f>"31342021062509340931879"</f>
        <v>31342021062509340931879</v>
      </c>
      <c r="C388" s="6" t="s">
        <v>37</v>
      </c>
      <c r="D388" s="6" t="str">
        <f>"王丹"</f>
        <v>王丹</v>
      </c>
    </row>
    <row r="389" spans="1:4" ht="30" customHeight="1">
      <c r="A389" s="6">
        <v>387</v>
      </c>
      <c r="B389" s="6" t="str">
        <f>"31342021062509384831896"</f>
        <v>31342021062509384831896</v>
      </c>
      <c r="C389" s="6" t="s">
        <v>37</v>
      </c>
      <c r="D389" s="6" t="str">
        <f>"陈颖"</f>
        <v>陈颖</v>
      </c>
    </row>
    <row r="390" spans="1:4" ht="30" customHeight="1">
      <c r="A390" s="6">
        <v>388</v>
      </c>
      <c r="B390" s="6" t="str">
        <f>"31342021062510120731962"</f>
        <v>31342021062510120731962</v>
      </c>
      <c r="C390" s="6" t="s">
        <v>37</v>
      </c>
      <c r="D390" s="6" t="str">
        <f>"朱苑菲"</f>
        <v>朱苑菲</v>
      </c>
    </row>
    <row r="391" spans="1:4" ht="30" customHeight="1">
      <c r="A391" s="6">
        <v>389</v>
      </c>
      <c r="B391" s="6" t="str">
        <f>"31342021062510153131972"</f>
        <v>31342021062510153131972</v>
      </c>
      <c r="C391" s="6" t="s">
        <v>37</v>
      </c>
      <c r="D391" s="6" t="str">
        <f>"赵明甜"</f>
        <v>赵明甜</v>
      </c>
    </row>
    <row r="392" spans="1:4" ht="30" customHeight="1">
      <c r="A392" s="6">
        <v>390</v>
      </c>
      <c r="B392" s="6" t="str">
        <f>"31342021062511075032076"</f>
        <v>31342021062511075032076</v>
      </c>
      <c r="C392" s="6" t="s">
        <v>37</v>
      </c>
      <c r="D392" s="6" t="str">
        <f>"王云飞"</f>
        <v>王云飞</v>
      </c>
    </row>
    <row r="393" spans="1:4" ht="30" customHeight="1">
      <c r="A393" s="6">
        <v>391</v>
      </c>
      <c r="B393" s="6" t="str">
        <f>"31342021062514313132282"</f>
        <v>31342021062514313132282</v>
      </c>
      <c r="C393" s="6" t="s">
        <v>37</v>
      </c>
      <c r="D393" s="6" t="str">
        <f>"许静如"</f>
        <v>许静如</v>
      </c>
    </row>
    <row r="394" spans="1:4" ht="30" customHeight="1">
      <c r="A394" s="6">
        <v>392</v>
      </c>
      <c r="B394" s="6" t="str">
        <f>"31342021062515022232329"</f>
        <v>31342021062515022232329</v>
      </c>
      <c r="C394" s="6" t="s">
        <v>37</v>
      </c>
      <c r="D394" s="6" t="str">
        <f>"林妹"</f>
        <v>林妹</v>
      </c>
    </row>
    <row r="395" spans="1:4" ht="30" customHeight="1">
      <c r="A395" s="6">
        <v>393</v>
      </c>
      <c r="B395" s="6" t="str">
        <f>"31342021062520210832668"</f>
        <v>31342021062520210832668</v>
      </c>
      <c r="C395" s="6" t="s">
        <v>37</v>
      </c>
      <c r="D395" s="6" t="str">
        <f>"刘婷"</f>
        <v>刘婷</v>
      </c>
    </row>
    <row r="396" spans="1:4" ht="30" customHeight="1">
      <c r="A396" s="6">
        <v>394</v>
      </c>
      <c r="B396" s="6" t="str">
        <f>"31342021062521541532746"</f>
        <v>31342021062521541532746</v>
      </c>
      <c r="C396" s="6" t="s">
        <v>37</v>
      </c>
      <c r="D396" s="6" t="str">
        <f>"蔡於顿"</f>
        <v>蔡於顿</v>
      </c>
    </row>
    <row r="397" spans="1:4" ht="30" customHeight="1">
      <c r="A397" s="6">
        <v>395</v>
      </c>
      <c r="B397" s="6" t="str">
        <f>"31342021062522515732798"</f>
        <v>31342021062522515732798</v>
      </c>
      <c r="C397" s="6" t="s">
        <v>37</v>
      </c>
      <c r="D397" s="6" t="str">
        <f>"林立端"</f>
        <v>林立端</v>
      </c>
    </row>
    <row r="398" spans="1:4" ht="30" customHeight="1">
      <c r="A398" s="6">
        <v>396</v>
      </c>
      <c r="B398" s="6" t="str">
        <f>"31342021062603381932860"</f>
        <v>31342021062603381932860</v>
      </c>
      <c r="C398" s="6" t="s">
        <v>37</v>
      </c>
      <c r="D398" s="6" t="str">
        <f>"李艳艳"</f>
        <v>李艳艳</v>
      </c>
    </row>
    <row r="399" spans="1:4" ht="30" customHeight="1">
      <c r="A399" s="6">
        <v>397</v>
      </c>
      <c r="B399" s="6" t="str">
        <f>"31342021062610284032995"</f>
        <v>31342021062610284032995</v>
      </c>
      <c r="C399" s="6" t="s">
        <v>37</v>
      </c>
      <c r="D399" s="6" t="str">
        <f>"郑在恒"</f>
        <v>郑在恒</v>
      </c>
    </row>
    <row r="400" spans="1:4" ht="30" customHeight="1">
      <c r="A400" s="6">
        <v>398</v>
      </c>
      <c r="B400" s="6" t="str">
        <f>"31342021062611015933033"</f>
        <v>31342021062611015933033</v>
      </c>
      <c r="C400" s="6" t="s">
        <v>37</v>
      </c>
      <c r="D400" s="6" t="str">
        <f>"陈瑞芮"</f>
        <v>陈瑞芮</v>
      </c>
    </row>
    <row r="401" spans="1:4" ht="30" customHeight="1">
      <c r="A401" s="6">
        <v>399</v>
      </c>
      <c r="B401" s="6" t="str">
        <f>"31342021062612315033123"</f>
        <v>31342021062612315033123</v>
      </c>
      <c r="C401" s="6" t="s">
        <v>37</v>
      </c>
      <c r="D401" s="6" t="str">
        <f>"翁丹丹"</f>
        <v>翁丹丹</v>
      </c>
    </row>
    <row r="402" spans="1:4" ht="30" customHeight="1">
      <c r="A402" s="6">
        <v>400</v>
      </c>
      <c r="B402" s="6" t="str">
        <f>"31342021062613275433169"</f>
        <v>31342021062613275433169</v>
      </c>
      <c r="C402" s="6" t="s">
        <v>37</v>
      </c>
      <c r="D402" s="6" t="str">
        <f>"林冬"</f>
        <v>林冬</v>
      </c>
    </row>
    <row r="403" spans="1:4" ht="30" customHeight="1">
      <c r="A403" s="6">
        <v>401</v>
      </c>
      <c r="B403" s="6" t="str">
        <f>"31342021062621322833597"</f>
        <v>31342021062621322833597</v>
      </c>
      <c r="C403" s="6" t="s">
        <v>37</v>
      </c>
      <c r="D403" s="6" t="str">
        <f>"郑宜昕"</f>
        <v>郑宜昕</v>
      </c>
    </row>
    <row r="404" spans="1:4" ht="30" customHeight="1">
      <c r="A404" s="6">
        <v>402</v>
      </c>
      <c r="B404" s="6" t="str">
        <f>"31342021062710575735285"</f>
        <v>31342021062710575735285</v>
      </c>
      <c r="C404" s="6" t="s">
        <v>37</v>
      </c>
      <c r="D404" s="6" t="str">
        <f>"薛本敏"</f>
        <v>薛本敏</v>
      </c>
    </row>
    <row r="405" spans="1:4" ht="30" customHeight="1">
      <c r="A405" s="6">
        <v>403</v>
      </c>
      <c r="B405" s="6" t="str">
        <f>"31342021062711313335514"</f>
        <v>31342021062711313335514</v>
      </c>
      <c r="C405" s="6" t="s">
        <v>37</v>
      </c>
      <c r="D405" s="6" t="str">
        <f>"林丹"</f>
        <v>林丹</v>
      </c>
    </row>
    <row r="406" spans="1:4" ht="30" customHeight="1">
      <c r="A406" s="6">
        <v>404</v>
      </c>
      <c r="B406" s="6" t="str">
        <f>"31342021062713134735973"</f>
        <v>31342021062713134735973</v>
      </c>
      <c r="C406" s="6" t="s">
        <v>37</v>
      </c>
      <c r="D406" s="6" t="str">
        <f>"林和汝"</f>
        <v>林和汝</v>
      </c>
    </row>
    <row r="407" spans="1:4" ht="30" customHeight="1">
      <c r="A407" s="6">
        <v>405</v>
      </c>
      <c r="B407" s="6" t="str">
        <f>"31342021062719213837287"</f>
        <v>31342021062719213837287</v>
      </c>
      <c r="C407" s="6" t="s">
        <v>37</v>
      </c>
      <c r="D407" s="6" t="str">
        <f>"邹东燕"</f>
        <v>邹东燕</v>
      </c>
    </row>
    <row r="408" spans="1:4" ht="30" customHeight="1">
      <c r="A408" s="6">
        <v>406</v>
      </c>
      <c r="B408" s="6" t="str">
        <f>"31342021062800495037963"</f>
        <v>31342021062800495037963</v>
      </c>
      <c r="C408" s="6" t="s">
        <v>37</v>
      </c>
      <c r="D408" s="6" t="str">
        <f>"王茜"</f>
        <v>王茜</v>
      </c>
    </row>
    <row r="409" spans="1:4" ht="30" customHeight="1">
      <c r="A409" s="6">
        <v>407</v>
      </c>
      <c r="B409" s="6" t="str">
        <f>"31342021062809321138884"</f>
        <v>31342021062809321138884</v>
      </c>
      <c r="C409" s="6" t="s">
        <v>37</v>
      </c>
      <c r="D409" s="6" t="str">
        <f>"黎明馨"</f>
        <v>黎明馨</v>
      </c>
    </row>
    <row r="410" spans="1:4" ht="30" customHeight="1">
      <c r="A410" s="6">
        <v>408</v>
      </c>
      <c r="B410" s="6" t="str">
        <f>"31342021062810192439473"</f>
        <v>31342021062810192439473</v>
      </c>
      <c r="C410" s="6" t="s">
        <v>37</v>
      </c>
      <c r="D410" s="6" t="str">
        <f>"刘兆雄"</f>
        <v>刘兆雄</v>
      </c>
    </row>
    <row r="411" spans="1:4" ht="30" customHeight="1">
      <c r="A411" s="6">
        <v>409</v>
      </c>
      <c r="B411" s="6" t="str">
        <f>"31342021062810313039597"</f>
        <v>31342021062810313039597</v>
      </c>
      <c r="C411" s="6" t="s">
        <v>37</v>
      </c>
      <c r="D411" s="6" t="str">
        <f>"钟兴婉"</f>
        <v>钟兴婉</v>
      </c>
    </row>
    <row r="412" spans="1:4" ht="30" customHeight="1">
      <c r="A412" s="6">
        <v>410</v>
      </c>
      <c r="B412" s="6" t="str">
        <f>"31342021062810315839610"</f>
        <v>31342021062810315839610</v>
      </c>
      <c r="C412" s="6" t="s">
        <v>37</v>
      </c>
      <c r="D412" s="6" t="str">
        <f>"卢大宙"</f>
        <v>卢大宙</v>
      </c>
    </row>
    <row r="413" spans="1:4" ht="30" customHeight="1">
      <c r="A413" s="6">
        <v>411</v>
      </c>
      <c r="B413" s="6" t="str">
        <f>"31342021062814325741243"</f>
        <v>31342021062814325741243</v>
      </c>
      <c r="C413" s="6" t="s">
        <v>37</v>
      </c>
      <c r="D413" s="6" t="str">
        <f>"钟云山"</f>
        <v>钟云山</v>
      </c>
    </row>
    <row r="414" spans="1:4" ht="30" customHeight="1">
      <c r="A414" s="6">
        <v>412</v>
      </c>
      <c r="B414" s="6" t="str">
        <f>"31342021062816195842053"</f>
        <v>31342021062816195842053</v>
      </c>
      <c r="C414" s="6" t="s">
        <v>37</v>
      </c>
      <c r="D414" s="6" t="str">
        <f>"李欣怡"</f>
        <v>李欣怡</v>
      </c>
    </row>
    <row r="415" spans="1:4" ht="30" customHeight="1">
      <c r="A415" s="6">
        <v>413</v>
      </c>
      <c r="B415" s="6" t="str">
        <f>"31342021062817054842351"</f>
        <v>31342021062817054842351</v>
      </c>
      <c r="C415" s="6" t="s">
        <v>37</v>
      </c>
      <c r="D415" s="6" t="str">
        <f>"牛伟健"</f>
        <v>牛伟健</v>
      </c>
    </row>
    <row r="416" spans="1:4" ht="30" customHeight="1">
      <c r="A416" s="6">
        <v>414</v>
      </c>
      <c r="B416" s="6" t="str">
        <f>"31342021062820392243298"</f>
        <v>31342021062820392243298</v>
      </c>
      <c r="C416" s="6" t="s">
        <v>37</v>
      </c>
      <c r="D416" s="6" t="str">
        <f>"邓景鸿"</f>
        <v>邓景鸿</v>
      </c>
    </row>
    <row r="417" spans="1:4" ht="30" customHeight="1">
      <c r="A417" s="6">
        <v>415</v>
      </c>
      <c r="B417" s="6" t="str">
        <f>"31342021062822052243656"</f>
        <v>31342021062822052243656</v>
      </c>
      <c r="C417" s="6" t="s">
        <v>37</v>
      </c>
      <c r="D417" s="6" t="str">
        <f>"夏耀武"</f>
        <v>夏耀武</v>
      </c>
    </row>
    <row r="418" spans="1:4" ht="30" customHeight="1">
      <c r="A418" s="6">
        <v>416</v>
      </c>
      <c r="B418" s="6" t="str">
        <f>"31342021062823254543914"</f>
        <v>31342021062823254543914</v>
      </c>
      <c r="C418" s="6" t="s">
        <v>37</v>
      </c>
      <c r="D418" s="6" t="str">
        <f>"肖娜娜"</f>
        <v>肖娜娜</v>
      </c>
    </row>
    <row r="419" spans="1:4" ht="30" customHeight="1">
      <c r="A419" s="6">
        <v>417</v>
      </c>
      <c r="B419" s="6" t="str">
        <f>"31342021062901295844032"</f>
        <v>31342021062901295844032</v>
      </c>
      <c r="C419" s="6" t="s">
        <v>37</v>
      </c>
      <c r="D419" s="6" t="str">
        <f>"陈珍珍"</f>
        <v>陈珍珍</v>
      </c>
    </row>
    <row r="420" spans="1:4" ht="30" customHeight="1">
      <c r="A420" s="6">
        <v>418</v>
      </c>
      <c r="B420" s="6" t="str">
        <f>"31342021062915312248025"</f>
        <v>31342021062915312248025</v>
      </c>
      <c r="C420" s="6" t="s">
        <v>37</v>
      </c>
      <c r="D420" s="6" t="str">
        <f>"林美婵"</f>
        <v>林美婵</v>
      </c>
    </row>
    <row r="421" spans="1:4" ht="30" customHeight="1">
      <c r="A421" s="6">
        <v>419</v>
      </c>
      <c r="B421" s="6" t="str">
        <f>"31342021062918560149941"</f>
        <v>31342021062918560149941</v>
      </c>
      <c r="C421" s="6" t="s">
        <v>37</v>
      </c>
      <c r="D421" s="6" t="str">
        <f>"黄显峰"</f>
        <v>黄显峰</v>
      </c>
    </row>
    <row r="422" spans="1:4" ht="30" customHeight="1">
      <c r="A422" s="6">
        <v>420</v>
      </c>
      <c r="B422" s="6" t="str">
        <f>"31342021062921002050303"</f>
        <v>31342021062921002050303</v>
      </c>
      <c r="C422" s="6" t="s">
        <v>37</v>
      </c>
      <c r="D422" s="6" t="str">
        <f>"林倍乔"</f>
        <v>林倍乔</v>
      </c>
    </row>
    <row r="423" spans="1:4" ht="30" customHeight="1">
      <c r="A423" s="6">
        <v>421</v>
      </c>
      <c r="B423" s="6" t="str">
        <f>"31342021063001171850825"</f>
        <v>31342021063001171850825</v>
      </c>
      <c r="C423" s="6" t="s">
        <v>37</v>
      </c>
      <c r="D423" s="6" t="str">
        <f>"王姑"</f>
        <v>王姑</v>
      </c>
    </row>
    <row r="424" spans="1:4" ht="30" customHeight="1">
      <c r="A424" s="6">
        <v>422</v>
      </c>
      <c r="B424" s="6" t="str">
        <f>"31342021063009223351150"</f>
        <v>31342021063009223351150</v>
      </c>
      <c r="C424" s="6" t="s">
        <v>37</v>
      </c>
      <c r="D424" s="6" t="str">
        <f>"余思思"</f>
        <v>余思思</v>
      </c>
    </row>
    <row r="425" spans="1:4" ht="30" customHeight="1">
      <c r="A425" s="6">
        <v>423</v>
      </c>
      <c r="B425" s="6" t="str">
        <f>"31342021063009485551299"</f>
        <v>31342021063009485551299</v>
      </c>
      <c r="C425" s="6" t="s">
        <v>37</v>
      </c>
      <c r="D425" s="6" t="str">
        <f>"梁舒婷"</f>
        <v>梁舒婷</v>
      </c>
    </row>
    <row r="426" spans="1:4" ht="30" customHeight="1">
      <c r="A426" s="6">
        <v>424</v>
      </c>
      <c r="B426" s="6" t="str">
        <f>"31342021063010413251591"</f>
        <v>31342021063010413251591</v>
      </c>
      <c r="C426" s="6" t="s">
        <v>37</v>
      </c>
      <c r="D426" s="6" t="str">
        <f>"陈丽虹"</f>
        <v>陈丽虹</v>
      </c>
    </row>
    <row r="427" spans="1:4" ht="30" customHeight="1">
      <c r="A427" s="6">
        <v>425</v>
      </c>
      <c r="B427" s="6" t="str">
        <f>"31342021063012050851924"</f>
        <v>31342021063012050851924</v>
      </c>
      <c r="C427" s="6" t="s">
        <v>37</v>
      </c>
      <c r="D427" s="6" t="str">
        <f>"曾达"</f>
        <v>曾达</v>
      </c>
    </row>
    <row r="428" spans="1:4" ht="30" customHeight="1">
      <c r="A428" s="6">
        <v>426</v>
      </c>
      <c r="B428" s="6" t="str">
        <f>"31342021063016173953558"</f>
        <v>31342021063016173953558</v>
      </c>
      <c r="C428" s="6" t="s">
        <v>37</v>
      </c>
      <c r="D428" s="6" t="str">
        <f>"陈理优"</f>
        <v>陈理优</v>
      </c>
    </row>
    <row r="429" spans="1:4" ht="30" customHeight="1">
      <c r="A429" s="6">
        <v>427</v>
      </c>
      <c r="B429" s="6" t="str">
        <f>"31342021063017165453755"</f>
        <v>31342021063017165453755</v>
      </c>
      <c r="C429" s="6" t="s">
        <v>37</v>
      </c>
      <c r="D429" s="6" t="str">
        <f>"郑翠群"</f>
        <v>郑翠群</v>
      </c>
    </row>
    <row r="430" spans="1:4" ht="30" customHeight="1">
      <c r="A430" s="6">
        <v>428</v>
      </c>
      <c r="B430" s="6" t="str">
        <f>"31342021070111273256382"</f>
        <v>31342021070111273256382</v>
      </c>
      <c r="C430" s="6" t="s">
        <v>37</v>
      </c>
      <c r="D430" s="6" t="str">
        <f>"许少霞"</f>
        <v>许少霞</v>
      </c>
    </row>
    <row r="431" spans="1:4" ht="30" customHeight="1">
      <c r="A431" s="6">
        <v>429</v>
      </c>
      <c r="B431" s="6" t="str">
        <f>"31342021070112253356656"</f>
        <v>31342021070112253356656</v>
      </c>
      <c r="C431" s="6" t="s">
        <v>37</v>
      </c>
      <c r="D431" s="6" t="str">
        <f>"曾小丽"</f>
        <v>曾小丽</v>
      </c>
    </row>
    <row r="432" spans="1:4" ht="30" customHeight="1">
      <c r="A432" s="6">
        <v>430</v>
      </c>
      <c r="B432" s="6" t="str">
        <f>"31342021070115195157545"</f>
        <v>31342021070115195157545</v>
      </c>
      <c r="C432" s="6" t="s">
        <v>37</v>
      </c>
      <c r="D432" s="6" t="str">
        <f>"林金玉"</f>
        <v>林金玉</v>
      </c>
    </row>
    <row r="433" spans="1:4" ht="30" customHeight="1">
      <c r="A433" s="6">
        <v>431</v>
      </c>
      <c r="B433" s="6" t="str">
        <f>"31342021070119382259452"</f>
        <v>31342021070119382259452</v>
      </c>
      <c r="C433" s="6" t="s">
        <v>37</v>
      </c>
      <c r="D433" s="6" t="str">
        <f>"王少环"</f>
        <v>王少环</v>
      </c>
    </row>
    <row r="434" spans="1:4" ht="30" customHeight="1">
      <c r="A434" s="6">
        <v>432</v>
      </c>
      <c r="B434" s="6" t="str">
        <f>"31342021070209561761488"</f>
        <v>31342021070209561761488</v>
      </c>
      <c r="C434" s="6" t="s">
        <v>37</v>
      </c>
      <c r="D434" s="6" t="str">
        <f>"杨徐"</f>
        <v>杨徐</v>
      </c>
    </row>
    <row r="435" spans="1:4" ht="30" customHeight="1">
      <c r="A435" s="6">
        <v>433</v>
      </c>
      <c r="B435" s="6" t="str">
        <f>"31342021070221154164451"</f>
        <v>31342021070221154164451</v>
      </c>
      <c r="C435" s="6" t="s">
        <v>37</v>
      </c>
      <c r="D435" s="6" t="str">
        <f>"梁丽君"</f>
        <v>梁丽君</v>
      </c>
    </row>
    <row r="436" spans="1:4" ht="30" customHeight="1">
      <c r="A436" s="6">
        <v>434</v>
      </c>
      <c r="B436" s="6" t="str">
        <f>"31342021070313043665131"</f>
        <v>31342021070313043665131</v>
      </c>
      <c r="C436" s="6" t="s">
        <v>37</v>
      </c>
      <c r="D436" s="6" t="str">
        <f>"李桂婷"</f>
        <v>李桂婷</v>
      </c>
    </row>
    <row r="437" spans="1:4" ht="30" customHeight="1">
      <c r="A437" s="6">
        <v>435</v>
      </c>
      <c r="B437" s="6" t="str">
        <f>"31342021070314591365281"</f>
        <v>31342021070314591365281</v>
      </c>
      <c r="C437" s="6" t="s">
        <v>37</v>
      </c>
      <c r="D437" s="6" t="str">
        <f>"林诗琪"</f>
        <v>林诗琪</v>
      </c>
    </row>
    <row r="438" spans="1:4" ht="30" customHeight="1">
      <c r="A438" s="6">
        <v>436</v>
      </c>
      <c r="B438" s="6" t="str">
        <f>"31342021070317383965513"</f>
        <v>31342021070317383965513</v>
      </c>
      <c r="C438" s="6" t="s">
        <v>37</v>
      </c>
      <c r="D438" s="6" t="str">
        <f>"谢婷娜"</f>
        <v>谢婷娜</v>
      </c>
    </row>
    <row r="439" spans="1:4" ht="30" customHeight="1">
      <c r="A439" s="6">
        <v>437</v>
      </c>
      <c r="B439" s="6" t="str">
        <f>"31342021070317574665542"</f>
        <v>31342021070317574665542</v>
      </c>
      <c r="C439" s="6" t="s">
        <v>37</v>
      </c>
      <c r="D439" s="6" t="str">
        <f>"黄琦倩"</f>
        <v>黄琦倩</v>
      </c>
    </row>
    <row r="440" spans="1:4" ht="30" customHeight="1">
      <c r="A440" s="6">
        <v>438</v>
      </c>
      <c r="B440" s="6" t="str">
        <f>"31342021070319540265673"</f>
        <v>31342021070319540265673</v>
      </c>
      <c r="C440" s="6" t="s">
        <v>37</v>
      </c>
      <c r="D440" s="6" t="str">
        <f>"张雨晴"</f>
        <v>张雨晴</v>
      </c>
    </row>
    <row r="441" spans="1:4" ht="30" customHeight="1">
      <c r="A441" s="6">
        <v>439</v>
      </c>
      <c r="B441" s="6" t="str">
        <f>"31342021070319573965676"</f>
        <v>31342021070319573965676</v>
      </c>
      <c r="C441" s="6" t="s">
        <v>37</v>
      </c>
      <c r="D441" s="6" t="str">
        <f>"张奇"</f>
        <v>张奇</v>
      </c>
    </row>
    <row r="442" spans="1:4" ht="30" customHeight="1">
      <c r="A442" s="6">
        <v>440</v>
      </c>
      <c r="B442" s="6" t="str">
        <f>"31342021070323001165939"</f>
        <v>31342021070323001165939</v>
      </c>
      <c r="C442" s="6" t="s">
        <v>37</v>
      </c>
      <c r="D442" s="6" t="str">
        <f>"吴颖"</f>
        <v>吴颖</v>
      </c>
    </row>
    <row r="443" spans="1:4" ht="30" customHeight="1">
      <c r="A443" s="6">
        <v>441</v>
      </c>
      <c r="B443" s="6" t="str">
        <f>"31342021070323372865984"</f>
        <v>31342021070323372865984</v>
      </c>
      <c r="C443" s="6" t="s">
        <v>37</v>
      </c>
      <c r="D443" s="6" t="str">
        <f>"李小倩"</f>
        <v>李小倩</v>
      </c>
    </row>
    <row r="444" spans="1:4" ht="30" customHeight="1">
      <c r="A444" s="6">
        <v>442</v>
      </c>
      <c r="B444" s="6" t="str">
        <f>"31342021070413555166617"</f>
        <v>31342021070413555166617</v>
      </c>
      <c r="C444" s="6" t="s">
        <v>37</v>
      </c>
      <c r="D444" s="6" t="str">
        <f>"文茜"</f>
        <v>文茜</v>
      </c>
    </row>
    <row r="445" spans="1:4" ht="30" customHeight="1">
      <c r="A445" s="6">
        <v>443</v>
      </c>
      <c r="B445" s="6" t="str">
        <f>"31342021070416310166858"</f>
        <v>31342021070416310166858</v>
      </c>
      <c r="C445" s="6" t="s">
        <v>37</v>
      </c>
      <c r="D445" s="6" t="str">
        <f>"羊庆恩"</f>
        <v>羊庆恩</v>
      </c>
    </row>
    <row r="446" spans="1:4" ht="30" customHeight="1">
      <c r="A446" s="6">
        <v>444</v>
      </c>
      <c r="B446" s="6" t="str">
        <f>"31342021070416403566878"</f>
        <v>31342021070416403566878</v>
      </c>
      <c r="C446" s="6" t="s">
        <v>37</v>
      </c>
      <c r="D446" s="6" t="str">
        <f>"孙学爱"</f>
        <v>孙学爱</v>
      </c>
    </row>
    <row r="447" spans="1:4" ht="30" customHeight="1">
      <c r="A447" s="6">
        <v>445</v>
      </c>
      <c r="B447" s="6" t="str">
        <f>"31342021070509141068312"</f>
        <v>31342021070509141068312</v>
      </c>
      <c r="C447" s="6" t="s">
        <v>37</v>
      </c>
      <c r="D447" s="6" t="str">
        <f>"郑玉娇"</f>
        <v>郑玉娇</v>
      </c>
    </row>
    <row r="448" spans="1:4" ht="30" customHeight="1">
      <c r="A448" s="6">
        <v>446</v>
      </c>
      <c r="B448" s="6" t="str">
        <f>"31342021070512544070348"</f>
        <v>31342021070512544070348</v>
      </c>
      <c r="C448" s="6" t="s">
        <v>37</v>
      </c>
      <c r="D448" s="6" t="str">
        <f>"林静"</f>
        <v>林静</v>
      </c>
    </row>
    <row r="449" spans="1:4" ht="30" customHeight="1">
      <c r="A449" s="6">
        <v>447</v>
      </c>
      <c r="B449" s="6" t="str">
        <f>"31342021070515101871150"</f>
        <v>31342021070515101871150</v>
      </c>
      <c r="C449" s="6" t="s">
        <v>37</v>
      </c>
      <c r="D449" s="6" t="str">
        <f>"邱婷婷"</f>
        <v>邱婷婷</v>
      </c>
    </row>
    <row r="450" spans="1:4" ht="30" customHeight="1">
      <c r="A450" s="6">
        <v>448</v>
      </c>
      <c r="B450" s="6" t="str">
        <f>"31342021070516535871718"</f>
        <v>31342021070516535871718</v>
      </c>
      <c r="C450" s="6" t="s">
        <v>37</v>
      </c>
      <c r="D450" s="6" t="str">
        <f>"符美玲"</f>
        <v>符美玲</v>
      </c>
    </row>
    <row r="451" spans="1:4" ht="30" customHeight="1">
      <c r="A451" s="6">
        <v>449</v>
      </c>
      <c r="B451" s="6" t="str">
        <f>"31342021070518161972031"</f>
        <v>31342021070518161972031</v>
      </c>
      <c r="C451" s="6" t="s">
        <v>37</v>
      </c>
      <c r="D451" s="6" t="str">
        <f>"许五妹"</f>
        <v>许五妹</v>
      </c>
    </row>
    <row r="452" spans="1:4" ht="30" customHeight="1">
      <c r="A452" s="6">
        <v>450</v>
      </c>
      <c r="B452" s="6" t="str">
        <f>"31342021070518244572057"</f>
        <v>31342021070518244572057</v>
      </c>
      <c r="C452" s="6" t="s">
        <v>37</v>
      </c>
      <c r="D452" s="6" t="str">
        <f>"何欣"</f>
        <v>何欣</v>
      </c>
    </row>
    <row r="453" spans="1:4" ht="30" customHeight="1">
      <c r="A453" s="6">
        <v>451</v>
      </c>
      <c r="B453" s="6" t="str">
        <f>"31342021070518451672127"</f>
        <v>31342021070518451672127</v>
      </c>
      <c r="C453" s="6" t="s">
        <v>37</v>
      </c>
      <c r="D453" s="6" t="str">
        <f>"卓拉"</f>
        <v>卓拉</v>
      </c>
    </row>
    <row r="454" spans="1:4" ht="30" customHeight="1">
      <c r="A454" s="6">
        <v>452</v>
      </c>
      <c r="B454" s="6" t="str">
        <f>"31342021070520510872515"</f>
        <v>31342021070520510872515</v>
      </c>
      <c r="C454" s="6" t="s">
        <v>37</v>
      </c>
      <c r="D454" s="6" t="str">
        <f>"符小玉"</f>
        <v>符小玉</v>
      </c>
    </row>
    <row r="455" spans="1:4" ht="30" customHeight="1">
      <c r="A455" s="6">
        <v>453</v>
      </c>
      <c r="B455" s="6" t="str">
        <f>"31342021070520543272533"</f>
        <v>31342021070520543272533</v>
      </c>
      <c r="C455" s="6" t="s">
        <v>37</v>
      </c>
      <c r="D455" s="6" t="str">
        <f>"陈美玲"</f>
        <v>陈美玲</v>
      </c>
    </row>
    <row r="456" spans="1:4" ht="30" customHeight="1">
      <c r="A456" s="6">
        <v>454</v>
      </c>
      <c r="B456" s="6" t="str">
        <f>"31342021070522172972821"</f>
        <v>31342021070522172972821</v>
      </c>
      <c r="C456" s="6" t="s">
        <v>37</v>
      </c>
      <c r="D456" s="6" t="str">
        <f>"卓广惠"</f>
        <v>卓广惠</v>
      </c>
    </row>
    <row r="457" spans="1:4" ht="30" customHeight="1">
      <c r="A457" s="6">
        <v>455</v>
      </c>
      <c r="B457" s="6" t="str">
        <f>"31342021070609332073491"</f>
        <v>31342021070609332073491</v>
      </c>
      <c r="C457" s="6" t="s">
        <v>37</v>
      </c>
      <c r="D457" s="6" t="str">
        <f>"黎天绿"</f>
        <v>黎天绿</v>
      </c>
    </row>
    <row r="458" spans="1:4" ht="30" customHeight="1">
      <c r="A458" s="6">
        <v>456</v>
      </c>
      <c r="B458" s="6" t="str">
        <f>"31342021070609571173671"</f>
        <v>31342021070609571173671</v>
      </c>
      <c r="C458" s="6" t="s">
        <v>37</v>
      </c>
      <c r="D458" s="6" t="str">
        <f>"秦畅"</f>
        <v>秦畅</v>
      </c>
    </row>
    <row r="459" spans="1:4" ht="30" customHeight="1">
      <c r="A459" s="6">
        <v>457</v>
      </c>
      <c r="B459" s="6" t="str">
        <f>"31342021070610183873819"</f>
        <v>31342021070610183873819</v>
      </c>
      <c r="C459" s="6" t="s">
        <v>37</v>
      </c>
      <c r="D459" s="6" t="str">
        <f>"陈小丽"</f>
        <v>陈小丽</v>
      </c>
    </row>
    <row r="460" spans="1:4" ht="30" customHeight="1">
      <c r="A460" s="6">
        <v>458</v>
      </c>
      <c r="B460" s="6" t="str">
        <f>"31342021070611070974146"</f>
        <v>31342021070611070974146</v>
      </c>
      <c r="C460" s="6" t="s">
        <v>37</v>
      </c>
      <c r="D460" s="6" t="str">
        <f>"陈忠龄"</f>
        <v>陈忠龄</v>
      </c>
    </row>
    <row r="461" spans="1:4" ht="30" customHeight="1">
      <c r="A461" s="6">
        <v>459</v>
      </c>
      <c r="B461" s="6" t="str">
        <f>"31342021070611353674306"</f>
        <v>31342021070611353674306</v>
      </c>
      <c r="C461" s="6" t="s">
        <v>37</v>
      </c>
      <c r="D461" s="6" t="str">
        <f>"邓符慧婕"</f>
        <v>邓符慧婕</v>
      </c>
    </row>
    <row r="462" spans="1:4" ht="30" customHeight="1">
      <c r="A462" s="6">
        <v>460</v>
      </c>
      <c r="B462" s="6" t="str">
        <f>"31342021070615261775163"</f>
        <v>31342021070615261775163</v>
      </c>
      <c r="C462" s="6" t="s">
        <v>37</v>
      </c>
      <c r="D462" s="6" t="str">
        <f>"陈泌汀"</f>
        <v>陈泌汀</v>
      </c>
    </row>
    <row r="463" spans="1:4" ht="30" customHeight="1">
      <c r="A463" s="6">
        <v>461</v>
      </c>
      <c r="B463" s="6" t="str">
        <f>"31342021070616593275606"</f>
        <v>31342021070616593275606</v>
      </c>
      <c r="C463" s="6" t="s">
        <v>37</v>
      </c>
      <c r="D463" s="6" t="str">
        <f>"吴原先"</f>
        <v>吴原先</v>
      </c>
    </row>
    <row r="464" spans="1:4" ht="30" customHeight="1">
      <c r="A464" s="6">
        <v>462</v>
      </c>
      <c r="B464" s="6" t="str">
        <f>"31342021070617425675774"</f>
        <v>31342021070617425675774</v>
      </c>
      <c r="C464" s="6" t="s">
        <v>37</v>
      </c>
      <c r="D464" s="6" t="str">
        <f>"张钟雪"</f>
        <v>张钟雪</v>
      </c>
    </row>
    <row r="465" spans="1:4" ht="30" customHeight="1">
      <c r="A465" s="6">
        <v>463</v>
      </c>
      <c r="B465" s="6" t="str">
        <f>"31342021070619384676128"</f>
        <v>31342021070619384676128</v>
      </c>
      <c r="C465" s="6" t="s">
        <v>37</v>
      </c>
      <c r="D465" s="6" t="str">
        <f>"王芳"</f>
        <v>王芳</v>
      </c>
    </row>
    <row r="466" spans="1:4" ht="30" customHeight="1">
      <c r="A466" s="6">
        <v>464</v>
      </c>
      <c r="B466" s="6" t="str">
        <f>"31342021070622215176691"</f>
        <v>31342021070622215176691</v>
      </c>
      <c r="C466" s="6" t="s">
        <v>37</v>
      </c>
      <c r="D466" s="6" t="str">
        <f>"余燕"</f>
        <v>余燕</v>
      </c>
    </row>
    <row r="467" spans="1:4" ht="30" customHeight="1">
      <c r="A467" s="6">
        <v>465</v>
      </c>
      <c r="B467" s="6" t="str">
        <f>"31342021070623293876869"</f>
        <v>31342021070623293876869</v>
      </c>
      <c r="C467" s="6" t="s">
        <v>37</v>
      </c>
      <c r="D467" s="6" t="str">
        <f>"吉俐憬"</f>
        <v>吉俐憬</v>
      </c>
    </row>
    <row r="468" spans="1:4" ht="30" customHeight="1">
      <c r="A468" s="6">
        <v>466</v>
      </c>
      <c r="B468" s="6" t="str">
        <f>"31342021070700412376947"</f>
        <v>31342021070700412376947</v>
      </c>
      <c r="C468" s="6" t="s">
        <v>37</v>
      </c>
      <c r="D468" s="6" t="str">
        <f>"王圣茹"</f>
        <v>王圣茹</v>
      </c>
    </row>
    <row r="469" spans="1:4" ht="30" customHeight="1">
      <c r="A469" s="6">
        <v>467</v>
      </c>
      <c r="B469" s="6" t="str">
        <f>"31342021070708371977110"</f>
        <v>31342021070708371977110</v>
      </c>
      <c r="C469" s="6" t="s">
        <v>37</v>
      </c>
      <c r="D469" s="6" t="str">
        <f>"黄秋波"</f>
        <v>黄秋波</v>
      </c>
    </row>
    <row r="470" spans="1:4" ht="30" customHeight="1">
      <c r="A470" s="6">
        <v>468</v>
      </c>
      <c r="B470" s="6" t="str">
        <f>"31342021070708503177150"</f>
        <v>31342021070708503177150</v>
      </c>
      <c r="C470" s="6" t="s">
        <v>37</v>
      </c>
      <c r="D470" s="6" t="str">
        <f>"朱梦洁"</f>
        <v>朱梦洁</v>
      </c>
    </row>
    <row r="471" spans="1:4" ht="30" customHeight="1">
      <c r="A471" s="6">
        <v>469</v>
      </c>
      <c r="B471" s="6" t="str">
        <f>"31342021062308100227677"</f>
        <v>31342021062308100227677</v>
      </c>
      <c r="C471" s="6" t="s">
        <v>38</v>
      </c>
      <c r="D471" s="6" t="str">
        <f>"高敏"</f>
        <v>高敏</v>
      </c>
    </row>
    <row r="472" spans="1:4" ht="30" customHeight="1">
      <c r="A472" s="6">
        <v>470</v>
      </c>
      <c r="B472" s="6" t="str">
        <f>"31342021062317361328955"</f>
        <v>31342021062317361328955</v>
      </c>
      <c r="C472" s="6" t="s">
        <v>38</v>
      </c>
      <c r="D472" s="6" t="str">
        <f>"曾垂玉"</f>
        <v>曾垂玉</v>
      </c>
    </row>
    <row r="473" spans="1:4" ht="30" customHeight="1">
      <c r="A473" s="6">
        <v>471</v>
      </c>
      <c r="B473" s="6" t="str">
        <f>"31342021062321420729324"</f>
        <v>31342021062321420729324</v>
      </c>
      <c r="C473" s="6" t="s">
        <v>38</v>
      </c>
      <c r="D473" s="6" t="str">
        <f>"吴晓虹"</f>
        <v>吴晓虹</v>
      </c>
    </row>
    <row r="474" spans="1:4" ht="30" customHeight="1">
      <c r="A474" s="6">
        <v>472</v>
      </c>
      <c r="B474" s="6" t="str">
        <f>"31342021062322444329409"</f>
        <v>31342021062322444329409</v>
      </c>
      <c r="C474" s="6" t="s">
        <v>38</v>
      </c>
      <c r="D474" s="6" t="str">
        <f>"林清霞"</f>
        <v>林清霞</v>
      </c>
    </row>
    <row r="475" spans="1:4" ht="30" customHeight="1">
      <c r="A475" s="6">
        <v>473</v>
      </c>
      <c r="B475" s="6" t="str">
        <f>"31342021062415283230348"</f>
        <v>31342021062415283230348</v>
      </c>
      <c r="C475" s="6" t="s">
        <v>38</v>
      </c>
      <c r="D475" s="6" t="str">
        <f>"李姗姗"</f>
        <v>李姗姗</v>
      </c>
    </row>
    <row r="476" spans="1:4" ht="30" customHeight="1">
      <c r="A476" s="6">
        <v>474</v>
      </c>
      <c r="B476" s="6" t="str">
        <f>"31342021062608054432877"</f>
        <v>31342021062608054432877</v>
      </c>
      <c r="C476" s="6" t="s">
        <v>38</v>
      </c>
      <c r="D476" s="6" t="str">
        <f>"甘思舒"</f>
        <v>甘思舒</v>
      </c>
    </row>
    <row r="477" spans="1:4" ht="30" customHeight="1">
      <c r="A477" s="6">
        <v>475</v>
      </c>
      <c r="B477" s="6" t="str">
        <f>"31342021062622065933622"</f>
        <v>31342021062622065933622</v>
      </c>
      <c r="C477" s="6" t="s">
        <v>38</v>
      </c>
      <c r="D477" s="6" t="str">
        <f>"庞燕子"</f>
        <v>庞燕子</v>
      </c>
    </row>
    <row r="478" spans="1:4" ht="30" customHeight="1">
      <c r="A478" s="6">
        <v>476</v>
      </c>
      <c r="B478" s="6" t="str">
        <f>"31342021062719270637307"</f>
        <v>31342021062719270637307</v>
      </c>
      <c r="C478" s="6" t="s">
        <v>38</v>
      </c>
      <c r="D478" s="6" t="str">
        <f>"梁冰"</f>
        <v>梁冰</v>
      </c>
    </row>
    <row r="479" spans="1:4" ht="30" customHeight="1">
      <c r="A479" s="6">
        <v>477</v>
      </c>
      <c r="B479" s="6" t="str">
        <f>"31342021062814235441190"</f>
        <v>31342021062814235441190</v>
      </c>
      <c r="C479" s="6" t="s">
        <v>38</v>
      </c>
      <c r="D479" s="6" t="str">
        <f>"李松珊"</f>
        <v>李松珊</v>
      </c>
    </row>
    <row r="480" spans="1:4" ht="30" customHeight="1">
      <c r="A480" s="6">
        <v>478</v>
      </c>
      <c r="B480" s="6" t="str">
        <f>"31342021062818232042765"</f>
        <v>31342021062818232042765</v>
      </c>
      <c r="C480" s="6" t="s">
        <v>38</v>
      </c>
      <c r="D480" s="6" t="str">
        <f>"吴孟璇"</f>
        <v>吴孟璇</v>
      </c>
    </row>
    <row r="481" spans="1:4" ht="30" customHeight="1">
      <c r="A481" s="6">
        <v>479</v>
      </c>
      <c r="B481" s="6" t="str">
        <f>"31342021062823484543962"</f>
        <v>31342021062823484543962</v>
      </c>
      <c r="C481" s="6" t="s">
        <v>38</v>
      </c>
      <c r="D481" s="6" t="str">
        <f>"罗光秀"</f>
        <v>罗光秀</v>
      </c>
    </row>
    <row r="482" spans="1:4" ht="30" customHeight="1">
      <c r="A482" s="6">
        <v>480</v>
      </c>
      <c r="B482" s="6" t="str">
        <f>"31342021062911332646005"</f>
        <v>31342021062911332646005</v>
      </c>
      <c r="C482" s="6" t="s">
        <v>38</v>
      </c>
      <c r="D482" s="6" t="str">
        <f>"王静"</f>
        <v>王静</v>
      </c>
    </row>
    <row r="483" spans="1:4" ht="30" customHeight="1">
      <c r="A483" s="6">
        <v>481</v>
      </c>
      <c r="B483" s="6" t="str">
        <f>"31342021062923380950765"</f>
        <v>31342021062923380950765</v>
      </c>
      <c r="C483" s="6" t="s">
        <v>38</v>
      </c>
      <c r="D483" s="6" t="str">
        <f>"林丽莹"</f>
        <v>林丽莹</v>
      </c>
    </row>
    <row r="484" spans="1:4" ht="30" customHeight="1">
      <c r="A484" s="6">
        <v>482</v>
      </c>
      <c r="B484" s="6" t="str">
        <f>"31342021070113442957014"</f>
        <v>31342021070113442957014</v>
      </c>
      <c r="C484" s="6" t="s">
        <v>38</v>
      </c>
      <c r="D484" s="6" t="str">
        <f>"朱夏敏"</f>
        <v>朱夏敏</v>
      </c>
    </row>
    <row r="485" spans="1:4" ht="30" customHeight="1">
      <c r="A485" s="6">
        <v>483</v>
      </c>
      <c r="B485" s="6" t="str">
        <f>"31342021070317091565470"</f>
        <v>31342021070317091565470</v>
      </c>
      <c r="C485" s="6" t="s">
        <v>38</v>
      </c>
      <c r="D485" s="6" t="str">
        <f>"谢婷惠"</f>
        <v>谢婷惠</v>
      </c>
    </row>
    <row r="486" spans="1:4" ht="30" customHeight="1">
      <c r="A486" s="6">
        <v>484</v>
      </c>
      <c r="B486" s="6" t="str">
        <f>"31342021070415420066774"</f>
        <v>31342021070415420066774</v>
      </c>
      <c r="C486" s="6" t="s">
        <v>38</v>
      </c>
      <c r="D486" s="6" t="str">
        <f>"云小丽"</f>
        <v>云小丽</v>
      </c>
    </row>
    <row r="487" spans="1:4" ht="30" customHeight="1">
      <c r="A487" s="6">
        <v>485</v>
      </c>
      <c r="B487" s="6" t="str">
        <f>"31342021070416083266813"</f>
        <v>31342021070416083266813</v>
      </c>
      <c r="C487" s="6" t="s">
        <v>38</v>
      </c>
      <c r="D487" s="6" t="str">
        <f>"曾丹"</f>
        <v>曾丹</v>
      </c>
    </row>
    <row r="488" spans="1:4" ht="30" customHeight="1">
      <c r="A488" s="6">
        <v>486</v>
      </c>
      <c r="B488" s="6" t="str">
        <f>"31342021070513100570429"</f>
        <v>31342021070513100570429</v>
      </c>
      <c r="C488" s="6" t="s">
        <v>38</v>
      </c>
      <c r="D488" s="6" t="str">
        <f>"周亮"</f>
        <v>周亮</v>
      </c>
    </row>
    <row r="489" spans="1:4" ht="30" customHeight="1">
      <c r="A489" s="6">
        <v>487</v>
      </c>
      <c r="B489" s="6" t="str">
        <f>"31342021070515280871291"</f>
        <v>31342021070515280871291</v>
      </c>
      <c r="C489" s="6" t="s">
        <v>38</v>
      </c>
      <c r="D489" s="6" t="str">
        <f>"杜文瑞"</f>
        <v>杜文瑞</v>
      </c>
    </row>
    <row r="490" spans="1:4" ht="30" customHeight="1">
      <c r="A490" s="6">
        <v>488</v>
      </c>
      <c r="B490" s="6" t="str">
        <f>"31342021070609053873273"</f>
        <v>31342021070609053873273</v>
      </c>
      <c r="C490" s="6" t="s">
        <v>38</v>
      </c>
      <c r="D490" s="6" t="str">
        <f>"黄秋敏"</f>
        <v>黄秋敏</v>
      </c>
    </row>
    <row r="491" spans="1:4" ht="30" customHeight="1">
      <c r="A491" s="6">
        <v>489</v>
      </c>
      <c r="B491" s="6" t="str">
        <f>"31342021070616390975507"</f>
        <v>31342021070616390975507</v>
      </c>
      <c r="C491" s="6" t="s">
        <v>38</v>
      </c>
      <c r="D491" s="6" t="str">
        <f>"苏孙芳"</f>
        <v>苏孙芳</v>
      </c>
    </row>
    <row r="492" spans="1:4" ht="30" customHeight="1">
      <c r="A492" s="6">
        <v>490</v>
      </c>
      <c r="B492" s="6" t="str">
        <f>"31342021070622495676777"</f>
        <v>31342021070622495676777</v>
      </c>
      <c r="C492" s="6" t="s">
        <v>38</v>
      </c>
      <c r="D492" s="6" t="str">
        <f>"钟耀阳"</f>
        <v>钟耀阳</v>
      </c>
    </row>
    <row r="493" spans="1:4" ht="30" customHeight="1">
      <c r="A493" s="6">
        <v>491</v>
      </c>
      <c r="B493" s="6" t="str">
        <f>"31342021062410270929855"</f>
        <v>31342021062410270929855</v>
      </c>
      <c r="C493" s="6" t="s">
        <v>39</v>
      </c>
      <c r="D493" s="6" t="str">
        <f>"林裕柳"</f>
        <v>林裕柳</v>
      </c>
    </row>
    <row r="494" spans="1:4" ht="30" customHeight="1">
      <c r="A494" s="6">
        <v>492</v>
      </c>
      <c r="B494" s="6" t="str">
        <f>"31342021062509144131810"</f>
        <v>31342021062509144131810</v>
      </c>
      <c r="C494" s="6" t="s">
        <v>39</v>
      </c>
      <c r="D494" s="6" t="str">
        <f>"蒙俞欣"</f>
        <v>蒙俞欣</v>
      </c>
    </row>
  </sheetData>
  <sheetProtection/>
  <mergeCells count="1">
    <mergeCell ref="A1:D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iPhone</dc:creator>
  <cp:keywords/>
  <dc:description/>
  <cp:lastModifiedBy>iPhone</cp:lastModifiedBy>
  <dcterms:created xsi:type="dcterms:W3CDTF">2021-07-19T09:37:31Z</dcterms:created>
  <dcterms:modified xsi:type="dcterms:W3CDTF">2021-07-19T11:52:18Z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">
    <vt:lpwstr>B4B9F88323F74EE19500D24413E3F42D</vt:lpwstr>
  </property>
  <property fmtid="{D5CDD505-2E9C-101B-9397-08002B2CF9AE}" pid="3" name="KSOProductBuildV">
    <vt:lpwstr>2052-11.11.1</vt:lpwstr>
  </property>
  <property fmtid="{D5CDD505-2E9C-101B-9397-08002B2CF9AE}" pid="4" name="퀀_generated_2.-2147483648">
    <vt:i4>2052</vt:i4>
  </property>
</Properties>
</file>