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海口市人民医院 2021年招聘编制外专业技术人员通过资格审核进" sheetId="1" r:id="rId1"/>
  </sheets>
  <definedNames/>
  <calcPr fullCalcOnLoad="1"/>
</workbook>
</file>

<file path=xl/sharedStrings.xml><?xml version="1.0" encoding="utf-8"?>
<sst xmlns="http://schemas.openxmlformats.org/spreadsheetml/2006/main" count="383" uniqueCount="63">
  <si>
    <t>序号</t>
  </si>
  <si>
    <t>报考号</t>
  </si>
  <si>
    <t>报考岗位</t>
  </si>
  <si>
    <t>姓名</t>
  </si>
  <si>
    <t>性别</t>
  </si>
  <si>
    <t>0110-医师(心脏外科)</t>
  </si>
  <si>
    <t>0114-医师(骨科医学中心)</t>
  </si>
  <si>
    <t>0117-医师(超声医学科)</t>
  </si>
  <si>
    <t>0119-技师(检验科)</t>
  </si>
  <si>
    <t>0120-技师(检验科)</t>
  </si>
  <si>
    <t>0123-医师(口腔种植科)</t>
  </si>
  <si>
    <t>0124-医师(牙体牙髓病科)</t>
  </si>
  <si>
    <t>0126-医师(口腔粘膜病科)</t>
  </si>
  <si>
    <t>0127-中医内科医师(中医科)</t>
  </si>
  <si>
    <t>0128-中医骨科医师(中医科)</t>
  </si>
  <si>
    <t>0129-医师（心律失常）(心血管内科)</t>
  </si>
  <si>
    <t>0130-医师（结构性心脏病)(心血管内科)</t>
  </si>
  <si>
    <t>0131-医师（心脏重症）(心血管内科)</t>
  </si>
  <si>
    <t>0134-治疗师(康复医学科)</t>
  </si>
  <si>
    <t>0135-医师(消化内科)</t>
  </si>
  <si>
    <t>0136-医师(消化内镜科)</t>
  </si>
  <si>
    <t>0137-医师(神经内科)</t>
  </si>
  <si>
    <t>0138-医师(呼吸与危重症医学科)</t>
  </si>
  <si>
    <t>0139-医师(血液科)</t>
  </si>
  <si>
    <t>0140-医师(麻醉科)</t>
  </si>
  <si>
    <t>0141-医师(麻醉科)</t>
  </si>
  <si>
    <t>0143-医师(胃肠外科)</t>
  </si>
  <si>
    <t>0144-医师(乳泉甲状腺外科)</t>
  </si>
  <si>
    <t>0145-医师(肝胆胰外科)</t>
  </si>
  <si>
    <t>0147-医师(放射科)</t>
  </si>
  <si>
    <t>0148-技师(放射科)</t>
  </si>
  <si>
    <t>0149-科研药师(药学部)</t>
  </si>
  <si>
    <t>0150-信息药师(药学部)</t>
  </si>
  <si>
    <t>0151-调剂药师(药学部)</t>
  </si>
  <si>
    <t>0152-医师(肿瘤放疗科)</t>
  </si>
  <si>
    <t>0153-物理师(肿瘤放疗科)</t>
  </si>
  <si>
    <t>0154-技术员(肿瘤放疗科)</t>
  </si>
  <si>
    <t>0155-医师(耳鼻喉科)</t>
  </si>
  <si>
    <t>0156-听力技师(耳鼻喉科)</t>
  </si>
  <si>
    <t>0157-医师(老年病科)</t>
  </si>
  <si>
    <t>0158-医师(老年病科)</t>
  </si>
  <si>
    <t>0159-医师(急诊医学部)</t>
  </si>
  <si>
    <t>0160-医师(急诊医学部)</t>
  </si>
  <si>
    <t>0161-医师(儿科)</t>
  </si>
  <si>
    <t>0162-医师(儿科)</t>
  </si>
  <si>
    <t>0163-医师(血管外科)</t>
  </si>
  <si>
    <t>0164-医师(眼科)</t>
  </si>
  <si>
    <t>0166-医师(全科医学)</t>
  </si>
  <si>
    <t>0167-医师(血液透析室)</t>
  </si>
  <si>
    <t>0168-医师(肾病风湿科)</t>
  </si>
  <si>
    <t>0169-医师(功能科)</t>
  </si>
  <si>
    <t>0170-医师(输血科)</t>
  </si>
  <si>
    <t>0171-检验师(输血科)</t>
  </si>
  <si>
    <t>0174-修复技师(口腔综合治疗科)</t>
  </si>
  <si>
    <t>0177-耳鼻喉科医师(健康医学部)</t>
  </si>
  <si>
    <t>0180-结核病医师(结核病门诊)</t>
  </si>
  <si>
    <t>0181-细胞学诊断医师(病理科)</t>
  </si>
  <si>
    <t>0182-会计(计财处)</t>
  </si>
  <si>
    <t>0183-工程师(信息管理处)</t>
  </si>
  <si>
    <t>0184-病案信息技术师(病案室)</t>
  </si>
  <si>
    <t>0185-医院管理人员1(海口市人民医院)</t>
  </si>
  <si>
    <t>0187-医院管理人员3(海口市人民医院)</t>
  </si>
  <si>
    <t>附件1：海口市人民医院2021年招聘编制外专业技术人员通过资格审核进入笔试人员名单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</si>
</sst>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9"/>
  <sheetViews>
    <sheetView tabSelected="1" workbookViewId="0" topLeftCell="A360">
      <selection activeCell="I363" sqref="I363"/>
    </sheetView>
  </sheetViews>
  <sheetFormatPr defaultColWidth="9.140625" defaultRowHeight="15"/>
  <cols>
    <col min="1" max="1" width="9.00390625" style="2" customWidth="1"/>
    <col min="2" max="2" width="27.140625" style="2" customWidth="1"/>
    <col min="3" max="3" width="38.421875" style="2" customWidth="1"/>
    <col min="4" max="16384" width="9.00390625" style="2" customWidth="1"/>
  </cols>
  <sheetData>
    <row r="1" spans="1:5" ht="60" customHeight="1">
      <c r="A1" s="6" t="s">
        <v>62</v>
      </c>
      <c r="B1" s="6"/>
      <c r="C1" s="6"/>
      <c r="D1" s="6"/>
      <c r="E1" s="6"/>
    </row>
    <row r="2" spans="1:5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30" customHeight="1">
      <c r="A3" s="4">
        <v>1</v>
      </c>
      <c r="B3" s="4" t="str">
        <f>"30042021051116305490095"</f>
        <v>30042021051116305490095</v>
      </c>
      <c r="C3" s="5" t="s">
        <v>5</v>
      </c>
      <c r="D3" s="4" t="str">
        <f>"张亮"</f>
        <v>张亮</v>
      </c>
      <c r="E3" s="4" t="str">
        <f aca="true" t="shared" si="0" ref="E3:E11">"男"</f>
        <v>男</v>
      </c>
    </row>
    <row r="4" spans="1:5" ht="30" customHeight="1">
      <c r="A4" s="4">
        <v>2</v>
      </c>
      <c r="B4" s="4" t="str">
        <f>"30042021051011081684199"</f>
        <v>30042021051011081684199</v>
      </c>
      <c r="C4" s="5" t="s">
        <v>6</v>
      </c>
      <c r="D4" s="4" t="str">
        <f>"郑林洋"</f>
        <v>郑林洋</v>
      </c>
      <c r="E4" s="4" t="str">
        <f t="shared" si="0"/>
        <v>男</v>
      </c>
    </row>
    <row r="5" spans="1:5" ht="30" customHeight="1">
      <c r="A5" s="4">
        <v>3</v>
      </c>
      <c r="B5" s="4" t="str">
        <f>"30042021051011162584278"</f>
        <v>30042021051011162584278</v>
      </c>
      <c r="C5" s="5" t="s">
        <v>6</v>
      </c>
      <c r="D5" s="4" t="str">
        <f>"陈鹏程"</f>
        <v>陈鹏程</v>
      </c>
      <c r="E5" s="4" t="str">
        <f t="shared" si="0"/>
        <v>男</v>
      </c>
    </row>
    <row r="6" spans="1:5" ht="30" customHeight="1">
      <c r="A6" s="4">
        <v>4</v>
      </c>
      <c r="B6" s="4" t="str">
        <f>"30042021051013091184969"</f>
        <v>30042021051013091184969</v>
      </c>
      <c r="C6" s="5" t="s">
        <v>6</v>
      </c>
      <c r="D6" s="4" t="str">
        <f>"蔡金生"</f>
        <v>蔡金生</v>
      </c>
      <c r="E6" s="4" t="str">
        <f t="shared" si="0"/>
        <v>男</v>
      </c>
    </row>
    <row r="7" spans="1:5" ht="30" customHeight="1">
      <c r="A7" s="4">
        <v>5</v>
      </c>
      <c r="B7" s="4" t="str">
        <f>"30042021051019431987097"</f>
        <v>30042021051019431987097</v>
      </c>
      <c r="C7" s="5" t="s">
        <v>6</v>
      </c>
      <c r="D7" s="4" t="str">
        <f>"尹斐"</f>
        <v>尹斐</v>
      </c>
      <c r="E7" s="4" t="str">
        <f t="shared" si="0"/>
        <v>男</v>
      </c>
    </row>
    <row r="8" spans="1:5" ht="30" customHeight="1">
      <c r="A8" s="4">
        <v>6</v>
      </c>
      <c r="B8" s="4" t="str">
        <f>"30042021051115513789941"</f>
        <v>30042021051115513789941</v>
      </c>
      <c r="C8" s="5" t="s">
        <v>6</v>
      </c>
      <c r="D8" s="4" t="str">
        <f>"李国军"</f>
        <v>李国军</v>
      </c>
      <c r="E8" s="4" t="str">
        <f t="shared" si="0"/>
        <v>男</v>
      </c>
    </row>
    <row r="9" spans="1:5" ht="30" customHeight="1">
      <c r="A9" s="4">
        <v>7</v>
      </c>
      <c r="B9" s="4" t="str">
        <f>"30042021051117032490208"</f>
        <v>30042021051117032490208</v>
      </c>
      <c r="C9" s="5" t="s">
        <v>6</v>
      </c>
      <c r="D9" s="4" t="str">
        <f>"万大地"</f>
        <v>万大地</v>
      </c>
      <c r="E9" s="4" t="str">
        <f t="shared" si="0"/>
        <v>男</v>
      </c>
    </row>
    <row r="10" spans="1:5" ht="30" customHeight="1">
      <c r="A10" s="4">
        <v>8</v>
      </c>
      <c r="B10" s="4" t="str">
        <f>"30042021051416211797459"</f>
        <v>30042021051416211797459</v>
      </c>
      <c r="C10" s="5" t="s">
        <v>6</v>
      </c>
      <c r="D10" s="4" t="str">
        <f>"王宫泽"</f>
        <v>王宫泽</v>
      </c>
      <c r="E10" s="4" t="str">
        <f t="shared" si="0"/>
        <v>男</v>
      </c>
    </row>
    <row r="11" spans="1:5" ht="30" customHeight="1">
      <c r="A11" s="4">
        <v>9</v>
      </c>
      <c r="B11" s="4" t="str">
        <f>"30042021051621455299974"</f>
        <v>30042021051621455299974</v>
      </c>
      <c r="C11" s="5" t="s">
        <v>6</v>
      </c>
      <c r="D11" s="4" t="str">
        <f>"马承榕"</f>
        <v>马承榕</v>
      </c>
      <c r="E11" s="4" t="str">
        <f t="shared" si="0"/>
        <v>男</v>
      </c>
    </row>
    <row r="12" spans="1:5" ht="30" customHeight="1">
      <c r="A12" s="4">
        <v>10</v>
      </c>
      <c r="B12" s="4" t="str">
        <f>"30042021051500101698241"</f>
        <v>30042021051500101698241</v>
      </c>
      <c r="C12" s="5" t="s">
        <v>7</v>
      </c>
      <c r="D12" s="4" t="str">
        <f>"刘孟瑶"</f>
        <v>刘孟瑶</v>
      </c>
      <c r="E12" s="4" t="str">
        <f>"女"</f>
        <v>女</v>
      </c>
    </row>
    <row r="13" spans="1:5" ht="30" customHeight="1">
      <c r="A13" s="4">
        <v>11</v>
      </c>
      <c r="B13" s="4" t="str">
        <f>"30042021051617291499855"</f>
        <v>30042021051617291499855</v>
      </c>
      <c r="C13" s="5" t="s">
        <v>7</v>
      </c>
      <c r="D13" s="4" t="str">
        <f>"周鸿源"</f>
        <v>周鸿源</v>
      </c>
      <c r="E13" s="4" t="str">
        <f>"男"</f>
        <v>男</v>
      </c>
    </row>
    <row r="14" spans="1:5" ht="30" customHeight="1">
      <c r="A14" s="4">
        <v>12</v>
      </c>
      <c r="B14" s="4" t="str">
        <f>"30042021051622240899991"</f>
        <v>30042021051622240899991</v>
      </c>
      <c r="C14" s="5" t="s">
        <v>7</v>
      </c>
      <c r="D14" s="4" t="str">
        <f>"陈园元"</f>
        <v>陈园元</v>
      </c>
      <c r="E14" s="4" t="str">
        <f aca="true" t="shared" si="1" ref="E14:E19">"女"</f>
        <v>女</v>
      </c>
    </row>
    <row r="15" spans="1:5" ht="30" customHeight="1">
      <c r="A15" s="4">
        <v>13</v>
      </c>
      <c r="B15" s="4" t="str">
        <f>"300420210522133640103780"</f>
        <v>300420210522133640103780</v>
      </c>
      <c r="C15" s="5" t="s">
        <v>7</v>
      </c>
      <c r="D15" s="4" t="str">
        <f>"陈军凤"</f>
        <v>陈军凤</v>
      </c>
      <c r="E15" s="4" t="str">
        <f t="shared" si="1"/>
        <v>女</v>
      </c>
    </row>
    <row r="16" spans="1:5" ht="30" customHeight="1">
      <c r="A16" s="4">
        <v>14</v>
      </c>
      <c r="B16" s="4" t="str">
        <f>"30042021051017011286361"</f>
        <v>30042021051017011286361</v>
      </c>
      <c r="C16" s="5" t="s">
        <v>8</v>
      </c>
      <c r="D16" s="4" t="str">
        <f>"林雅娴"</f>
        <v>林雅娴</v>
      </c>
      <c r="E16" s="4" t="str">
        <f t="shared" si="1"/>
        <v>女</v>
      </c>
    </row>
    <row r="17" spans="1:5" ht="30" customHeight="1">
      <c r="A17" s="4">
        <v>15</v>
      </c>
      <c r="B17" s="4" t="str">
        <f>"30042021051121323590993"</f>
        <v>30042021051121323590993</v>
      </c>
      <c r="C17" s="5" t="s">
        <v>8</v>
      </c>
      <c r="D17" s="4" t="str">
        <f>"黄丹丹"</f>
        <v>黄丹丹</v>
      </c>
      <c r="E17" s="4" t="str">
        <f t="shared" si="1"/>
        <v>女</v>
      </c>
    </row>
    <row r="18" spans="1:5" ht="30" customHeight="1">
      <c r="A18" s="4">
        <v>16</v>
      </c>
      <c r="B18" s="4" t="str">
        <f>"30042021051321022296032"</f>
        <v>30042021051321022296032</v>
      </c>
      <c r="C18" s="5" t="s">
        <v>8</v>
      </c>
      <c r="D18" s="4" t="str">
        <f>"陈春婉"</f>
        <v>陈春婉</v>
      </c>
      <c r="E18" s="4" t="str">
        <f t="shared" si="1"/>
        <v>女</v>
      </c>
    </row>
    <row r="19" spans="1:5" ht="30" customHeight="1">
      <c r="A19" s="4">
        <v>17</v>
      </c>
      <c r="B19" s="4" t="str">
        <f>"30042021051009593983391"</f>
        <v>30042021051009593983391</v>
      </c>
      <c r="C19" s="5" t="s">
        <v>9</v>
      </c>
      <c r="D19" s="4" t="str">
        <f>"强佳玥"</f>
        <v>强佳玥</v>
      </c>
      <c r="E19" s="4" t="str">
        <f t="shared" si="1"/>
        <v>女</v>
      </c>
    </row>
    <row r="20" spans="1:5" ht="30" customHeight="1">
      <c r="A20" s="4">
        <v>18</v>
      </c>
      <c r="B20" s="4" t="str">
        <f>"30042021051018151686722"</f>
        <v>30042021051018151686722</v>
      </c>
      <c r="C20" s="5" t="s">
        <v>9</v>
      </c>
      <c r="D20" s="4" t="str">
        <f>"吴多恒"</f>
        <v>吴多恒</v>
      </c>
      <c r="E20" s="4" t="str">
        <f>"男"</f>
        <v>男</v>
      </c>
    </row>
    <row r="21" spans="1:5" ht="30" customHeight="1">
      <c r="A21" s="4">
        <v>19</v>
      </c>
      <c r="B21" s="4" t="str">
        <f>"30042021051018533986904"</f>
        <v>30042021051018533986904</v>
      </c>
      <c r="C21" s="5" t="s">
        <v>9</v>
      </c>
      <c r="D21" s="4" t="str">
        <f>"文子山"</f>
        <v>文子山</v>
      </c>
      <c r="E21" s="4" t="str">
        <f>"男"</f>
        <v>男</v>
      </c>
    </row>
    <row r="22" spans="1:5" ht="30" customHeight="1">
      <c r="A22" s="4">
        <v>20</v>
      </c>
      <c r="B22" s="4" t="str">
        <f>"30042021051020210387278"</f>
        <v>30042021051020210387278</v>
      </c>
      <c r="C22" s="5" t="s">
        <v>9</v>
      </c>
      <c r="D22" s="4" t="str">
        <f>"符孝"</f>
        <v>符孝</v>
      </c>
      <c r="E22" s="4" t="str">
        <f>"男"</f>
        <v>男</v>
      </c>
    </row>
    <row r="23" spans="1:5" ht="30" customHeight="1">
      <c r="A23" s="4">
        <v>21</v>
      </c>
      <c r="B23" s="4" t="str">
        <f>"30042021051021115587474"</f>
        <v>30042021051021115587474</v>
      </c>
      <c r="C23" s="5" t="s">
        <v>9</v>
      </c>
      <c r="D23" s="4" t="str">
        <f>"林凡凯"</f>
        <v>林凡凯</v>
      </c>
      <c r="E23" s="4" t="str">
        <f>"男"</f>
        <v>男</v>
      </c>
    </row>
    <row r="24" spans="1:5" ht="30" customHeight="1">
      <c r="A24" s="4">
        <v>22</v>
      </c>
      <c r="B24" s="4" t="str">
        <f>"30042021051111281389133"</f>
        <v>30042021051111281389133</v>
      </c>
      <c r="C24" s="5" t="s">
        <v>9</v>
      </c>
      <c r="D24" s="4" t="str">
        <f>"黎祥丽"</f>
        <v>黎祥丽</v>
      </c>
      <c r="E24" s="4" t="str">
        <f aca="true" t="shared" si="2" ref="E24:E29">"女"</f>
        <v>女</v>
      </c>
    </row>
    <row r="25" spans="1:5" ht="30" customHeight="1">
      <c r="A25" s="4">
        <v>23</v>
      </c>
      <c r="B25" s="4" t="str">
        <f>"30042021051113313989467"</f>
        <v>30042021051113313989467</v>
      </c>
      <c r="C25" s="5" t="s">
        <v>9</v>
      </c>
      <c r="D25" s="4" t="str">
        <f>"吴婷"</f>
        <v>吴婷</v>
      </c>
      <c r="E25" s="4" t="str">
        <f t="shared" si="2"/>
        <v>女</v>
      </c>
    </row>
    <row r="26" spans="1:5" ht="30" customHeight="1">
      <c r="A26" s="4">
        <v>24</v>
      </c>
      <c r="B26" s="4" t="str">
        <f>"30042021051121470191052"</f>
        <v>30042021051121470191052</v>
      </c>
      <c r="C26" s="5" t="s">
        <v>9</v>
      </c>
      <c r="D26" s="4" t="str">
        <f>"文珠霞"</f>
        <v>文珠霞</v>
      </c>
      <c r="E26" s="4" t="str">
        <f t="shared" si="2"/>
        <v>女</v>
      </c>
    </row>
    <row r="27" spans="1:5" ht="30" customHeight="1">
      <c r="A27" s="4">
        <v>25</v>
      </c>
      <c r="B27" s="4" t="str">
        <f>"30042021051209421091724"</f>
        <v>30042021051209421091724</v>
      </c>
      <c r="C27" s="5" t="s">
        <v>9</v>
      </c>
      <c r="D27" s="4" t="str">
        <f>"侯倩"</f>
        <v>侯倩</v>
      </c>
      <c r="E27" s="4" t="str">
        <f t="shared" si="2"/>
        <v>女</v>
      </c>
    </row>
    <row r="28" spans="1:5" ht="30" customHeight="1">
      <c r="A28" s="4">
        <v>26</v>
      </c>
      <c r="B28" s="4" t="str">
        <f>"30042021051213551792649"</f>
        <v>30042021051213551792649</v>
      </c>
      <c r="C28" s="5" t="s">
        <v>9</v>
      </c>
      <c r="D28" s="4" t="str">
        <f>"邢星"</f>
        <v>邢星</v>
      </c>
      <c r="E28" s="4" t="str">
        <f t="shared" si="2"/>
        <v>女</v>
      </c>
    </row>
    <row r="29" spans="1:5" ht="30" customHeight="1">
      <c r="A29" s="4">
        <v>27</v>
      </c>
      <c r="B29" s="4" t="str">
        <f>"30042021051218470293572"</f>
        <v>30042021051218470293572</v>
      </c>
      <c r="C29" s="5" t="s">
        <v>9</v>
      </c>
      <c r="D29" s="4" t="str">
        <f>"杨雪燕"</f>
        <v>杨雪燕</v>
      </c>
      <c r="E29" s="4" t="str">
        <f t="shared" si="2"/>
        <v>女</v>
      </c>
    </row>
    <row r="30" spans="1:5" ht="30" customHeight="1">
      <c r="A30" s="4">
        <v>28</v>
      </c>
      <c r="B30" s="4" t="str">
        <f>"30042021051219065193601"</f>
        <v>30042021051219065193601</v>
      </c>
      <c r="C30" s="5" t="s">
        <v>9</v>
      </c>
      <c r="D30" s="4" t="str">
        <f>"符发兴"</f>
        <v>符发兴</v>
      </c>
      <c r="E30" s="4" t="str">
        <f>"男"</f>
        <v>男</v>
      </c>
    </row>
    <row r="31" spans="1:5" ht="30" customHeight="1">
      <c r="A31" s="4">
        <v>29</v>
      </c>
      <c r="B31" s="4" t="str">
        <f>"30042021051220555093826"</f>
        <v>30042021051220555093826</v>
      </c>
      <c r="C31" s="5" t="s">
        <v>9</v>
      </c>
      <c r="D31" s="4" t="str">
        <f>"陈正敏"</f>
        <v>陈正敏</v>
      </c>
      <c r="E31" s="4" t="str">
        <f aca="true" t="shared" si="3" ref="E31:E42">"女"</f>
        <v>女</v>
      </c>
    </row>
    <row r="32" spans="1:5" ht="30" customHeight="1">
      <c r="A32" s="4">
        <v>30</v>
      </c>
      <c r="B32" s="4" t="str">
        <f>"30042021051221533093978"</f>
        <v>30042021051221533093978</v>
      </c>
      <c r="C32" s="5" t="s">
        <v>9</v>
      </c>
      <c r="D32" s="4" t="str">
        <f>"陈子婷"</f>
        <v>陈子婷</v>
      </c>
      <c r="E32" s="4" t="str">
        <f t="shared" si="3"/>
        <v>女</v>
      </c>
    </row>
    <row r="33" spans="1:5" ht="30" customHeight="1">
      <c r="A33" s="4">
        <v>31</v>
      </c>
      <c r="B33" s="4" t="str">
        <f>"30042021051315583895394"</f>
        <v>30042021051315583895394</v>
      </c>
      <c r="C33" s="5" t="s">
        <v>9</v>
      </c>
      <c r="D33" s="4" t="str">
        <f>"庄依蕾"</f>
        <v>庄依蕾</v>
      </c>
      <c r="E33" s="4" t="str">
        <f t="shared" si="3"/>
        <v>女</v>
      </c>
    </row>
    <row r="34" spans="1:5" ht="30" customHeight="1">
      <c r="A34" s="4">
        <v>32</v>
      </c>
      <c r="B34" s="4" t="str">
        <f>"30042021051417304897614"</f>
        <v>30042021051417304897614</v>
      </c>
      <c r="C34" s="5" t="s">
        <v>9</v>
      </c>
      <c r="D34" s="4" t="str">
        <f>"顾小明"</f>
        <v>顾小明</v>
      </c>
      <c r="E34" s="4" t="str">
        <f t="shared" si="3"/>
        <v>女</v>
      </c>
    </row>
    <row r="35" spans="1:5" ht="30" customHeight="1">
      <c r="A35" s="4">
        <v>33</v>
      </c>
      <c r="B35" s="4" t="str">
        <f>"30042021051500414498262"</f>
        <v>30042021051500414498262</v>
      </c>
      <c r="C35" s="5" t="s">
        <v>9</v>
      </c>
      <c r="D35" s="4" t="str">
        <f>"黄佳敏"</f>
        <v>黄佳敏</v>
      </c>
      <c r="E35" s="4" t="str">
        <f t="shared" si="3"/>
        <v>女</v>
      </c>
    </row>
    <row r="36" spans="1:5" ht="30" customHeight="1">
      <c r="A36" s="4">
        <v>34</v>
      </c>
      <c r="B36" s="4" t="str">
        <f>"30042021051611423399635"</f>
        <v>30042021051611423399635</v>
      </c>
      <c r="C36" s="5" t="s">
        <v>9</v>
      </c>
      <c r="D36" s="4" t="str">
        <f>"甘小芳"</f>
        <v>甘小芳</v>
      </c>
      <c r="E36" s="4" t="str">
        <f t="shared" si="3"/>
        <v>女</v>
      </c>
    </row>
    <row r="37" spans="1:5" ht="30" customHeight="1">
      <c r="A37" s="4">
        <v>35</v>
      </c>
      <c r="B37" s="4" t="str">
        <f>"300420210517103504100164"</f>
        <v>300420210517103504100164</v>
      </c>
      <c r="C37" s="5" t="s">
        <v>9</v>
      </c>
      <c r="D37" s="4" t="str">
        <f>"王琴"</f>
        <v>王琴</v>
      </c>
      <c r="E37" s="4" t="str">
        <f t="shared" si="3"/>
        <v>女</v>
      </c>
    </row>
    <row r="38" spans="1:5" ht="30" customHeight="1">
      <c r="A38" s="4">
        <v>36</v>
      </c>
      <c r="B38" s="4" t="str">
        <f>"300420210517121006100228"</f>
        <v>300420210517121006100228</v>
      </c>
      <c r="C38" s="5" t="s">
        <v>9</v>
      </c>
      <c r="D38" s="4" t="str">
        <f>"田璐"</f>
        <v>田璐</v>
      </c>
      <c r="E38" s="4" t="str">
        <f t="shared" si="3"/>
        <v>女</v>
      </c>
    </row>
    <row r="39" spans="1:5" ht="30" customHeight="1">
      <c r="A39" s="4">
        <v>37</v>
      </c>
      <c r="B39" s="4" t="str">
        <f>"30042021051009014382749"</f>
        <v>30042021051009014382749</v>
      </c>
      <c r="C39" s="5" t="s">
        <v>10</v>
      </c>
      <c r="D39" s="4" t="str">
        <f>"李英"</f>
        <v>李英</v>
      </c>
      <c r="E39" s="4" t="str">
        <f t="shared" si="3"/>
        <v>女</v>
      </c>
    </row>
    <row r="40" spans="1:5" ht="30" customHeight="1">
      <c r="A40" s="4">
        <v>38</v>
      </c>
      <c r="B40" s="4" t="str">
        <f>"30042021051121263090980"</f>
        <v>30042021051121263090980</v>
      </c>
      <c r="C40" s="5" t="s">
        <v>11</v>
      </c>
      <c r="D40" s="4" t="str">
        <f>"唐荣飞"</f>
        <v>唐荣飞</v>
      </c>
      <c r="E40" s="4" t="str">
        <f t="shared" si="3"/>
        <v>女</v>
      </c>
    </row>
    <row r="41" spans="1:5" ht="30" customHeight="1">
      <c r="A41" s="4">
        <v>39</v>
      </c>
      <c r="B41" s="4" t="str">
        <f>"30042021051617382699859"</f>
        <v>30042021051617382699859</v>
      </c>
      <c r="C41" s="5" t="s">
        <v>11</v>
      </c>
      <c r="D41" s="4" t="str">
        <f>"黄滢"</f>
        <v>黄滢</v>
      </c>
      <c r="E41" s="4" t="str">
        <f t="shared" si="3"/>
        <v>女</v>
      </c>
    </row>
    <row r="42" spans="1:5" ht="30" customHeight="1">
      <c r="A42" s="4">
        <v>40</v>
      </c>
      <c r="B42" s="4" t="str">
        <f>"30042021051513164398755"</f>
        <v>30042021051513164398755</v>
      </c>
      <c r="C42" s="5" t="s">
        <v>12</v>
      </c>
      <c r="D42" s="4" t="str">
        <f>"岳金涵"</f>
        <v>岳金涵</v>
      </c>
      <c r="E42" s="4" t="str">
        <f t="shared" si="3"/>
        <v>女</v>
      </c>
    </row>
    <row r="43" spans="1:5" ht="30" customHeight="1">
      <c r="A43" s="4">
        <v>41</v>
      </c>
      <c r="B43" s="4" t="str">
        <f>"30042021051010535884071"</f>
        <v>30042021051010535884071</v>
      </c>
      <c r="C43" s="5" t="s">
        <v>13</v>
      </c>
      <c r="D43" s="4" t="str">
        <f>"陈少枪"</f>
        <v>陈少枪</v>
      </c>
      <c r="E43" s="4" t="str">
        <f>"男"</f>
        <v>男</v>
      </c>
    </row>
    <row r="44" spans="1:5" ht="30" customHeight="1">
      <c r="A44" s="4">
        <v>42</v>
      </c>
      <c r="B44" s="4" t="str">
        <f>"30042021051114353189607"</f>
        <v>30042021051114353189607</v>
      </c>
      <c r="C44" s="5" t="s">
        <v>13</v>
      </c>
      <c r="D44" s="4" t="str">
        <f>"黄千千"</f>
        <v>黄千千</v>
      </c>
      <c r="E44" s="4" t="str">
        <f>"女"</f>
        <v>女</v>
      </c>
    </row>
    <row r="45" spans="1:5" ht="30" customHeight="1">
      <c r="A45" s="4">
        <v>43</v>
      </c>
      <c r="B45" s="4" t="str">
        <f>"30042021051222510494107"</f>
        <v>30042021051222510494107</v>
      </c>
      <c r="C45" s="5" t="s">
        <v>13</v>
      </c>
      <c r="D45" s="4" t="str">
        <f>"丁蕊"</f>
        <v>丁蕊</v>
      </c>
      <c r="E45" s="4" t="str">
        <f>"女"</f>
        <v>女</v>
      </c>
    </row>
    <row r="46" spans="1:5" ht="30" customHeight="1">
      <c r="A46" s="4">
        <v>44</v>
      </c>
      <c r="B46" s="4" t="str">
        <f>"30042021051616384399835"</f>
        <v>30042021051616384399835</v>
      </c>
      <c r="C46" s="5" t="s">
        <v>13</v>
      </c>
      <c r="D46" s="4" t="str">
        <f>"周小琼"</f>
        <v>周小琼</v>
      </c>
      <c r="E46" s="4" t="str">
        <f>"女"</f>
        <v>女</v>
      </c>
    </row>
    <row r="47" spans="1:5" ht="30" customHeight="1">
      <c r="A47" s="4">
        <v>45</v>
      </c>
      <c r="B47" s="4" t="str">
        <f>"30042021051616442299841"</f>
        <v>30042021051616442299841</v>
      </c>
      <c r="C47" s="5" t="s">
        <v>13</v>
      </c>
      <c r="D47" s="4" t="str">
        <f>"邱裕莹"</f>
        <v>邱裕莹</v>
      </c>
      <c r="E47" s="4" t="str">
        <f>"女"</f>
        <v>女</v>
      </c>
    </row>
    <row r="48" spans="1:5" ht="30" customHeight="1">
      <c r="A48" s="4">
        <v>46</v>
      </c>
      <c r="B48" s="4" t="str">
        <f>"30042021051115440489907"</f>
        <v>30042021051115440489907</v>
      </c>
      <c r="C48" s="5" t="s">
        <v>14</v>
      </c>
      <c r="D48" s="4" t="str">
        <f>"王利再"</f>
        <v>王利再</v>
      </c>
      <c r="E48" s="4" t="str">
        <f>"男"</f>
        <v>男</v>
      </c>
    </row>
    <row r="49" spans="1:5" ht="30" customHeight="1">
      <c r="A49" s="4">
        <v>47</v>
      </c>
      <c r="B49" s="4" t="str">
        <f>"30042021051308310194327"</f>
        <v>30042021051308310194327</v>
      </c>
      <c r="C49" s="5" t="s">
        <v>14</v>
      </c>
      <c r="D49" s="4" t="str">
        <f>"陈奕居"</f>
        <v>陈奕居</v>
      </c>
      <c r="E49" s="4" t="str">
        <f>"男"</f>
        <v>男</v>
      </c>
    </row>
    <row r="50" spans="1:5" ht="30" customHeight="1">
      <c r="A50" s="4">
        <v>48</v>
      </c>
      <c r="B50" s="4" t="str">
        <f>"30042021051609303599523"</f>
        <v>30042021051609303599523</v>
      </c>
      <c r="C50" s="5" t="s">
        <v>14</v>
      </c>
      <c r="D50" s="4" t="str">
        <f>"陈后煌"</f>
        <v>陈后煌</v>
      </c>
      <c r="E50" s="4" t="str">
        <f>"男"</f>
        <v>男</v>
      </c>
    </row>
    <row r="51" spans="1:5" ht="30" customHeight="1">
      <c r="A51" s="4">
        <v>49</v>
      </c>
      <c r="B51" s="4" t="str">
        <f>"30042021051023493188093"</f>
        <v>30042021051023493188093</v>
      </c>
      <c r="C51" s="5" t="s">
        <v>15</v>
      </c>
      <c r="D51" s="4" t="str">
        <f>"周巧玉"</f>
        <v>周巧玉</v>
      </c>
      <c r="E51" s="4" t="str">
        <f aca="true" t="shared" si="4" ref="E51:E62">"女"</f>
        <v>女</v>
      </c>
    </row>
    <row r="52" spans="1:5" ht="30" customHeight="1">
      <c r="A52" s="4">
        <v>50</v>
      </c>
      <c r="B52" s="4" t="str">
        <f>"30042021051309130594425"</f>
        <v>30042021051309130594425</v>
      </c>
      <c r="C52" s="5" t="s">
        <v>15</v>
      </c>
      <c r="D52" s="4" t="str">
        <f>"梁海荣"</f>
        <v>梁海荣</v>
      </c>
      <c r="E52" s="4" t="str">
        <f t="shared" si="4"/>
        <v>女</v>
      </c>
    </row>
    <row r="53" spans="1:5" ht="30" customHeight="1">
      <c r="A53" s="4">
        <v>51</v>
      </c>
      <c r="B53" s="4" t="str">
        <f>"30042021051612451499692"</f>
        <v>30042021051612451499692</v>
      </c>
      <c r="C53" s="5" t="s">
        <v>16</v>
      </c>
      <c r="D53" s="4" t="str">
        <f>"莫叶"</f>
        <v>莫叶</v>
      </c>
      <c r="E53" s="4" t="str">
        <f t="shared" si="4"/>
        <v>女</v>
      </c>
    </row>
    <row r="54" spans="1:5" ht="30" customHeight="1">
      <c r="A54" s="4">
        <v>52</v>
      </c>
      <c r="B54" s="4" t="str">
        <f>"300420210517103038100159"</f>
        <v>300420210517103038100159</v>
      </c>
      <c r="C54" s="5" t="s">
        <v>16</v>
      </c>
      <c r="D54" s="4" t="str">
        <f>"李佳玲"</f>
        <v>李佳玲</v>
      </c>
      <c r="E54" s="4" t="str">
        <f t="shared" si="4"/>
        <v>女</v>
      </c>
    </row>
    <row r="55" spans="1:5" ht="30" customHeight="1">
      <c r="A55" s="4">
        <v>53</v>
      </c>
      <c r="B55" s="4" t="str">
        <f>"30042021051011023884148"</f>
        <v>30042021051011023884148</v>
      </c>
      <c r="C55" s="5" t="s">
        <v>17</v>
      </c>
      <c r="D55" s="4" t="str">
        <f>"刘晓晓"</f>
        <v>刘晓晓</v>
      </c>
      <c r="E55" s="4" t="str">
        <f t="shared" si="4"/>
        <v>女</v>
      </c>
    </row>
    <row r="56" spans="1:5" ht="30" customHeight="1">
      <c r="A56" s="4">
        <v>54</v>
      </c>
      <c r="B56" s="4" t="str">
        <f>"30042021051110222488806"</f>
        <v>30042021051110222488806</v>
      </c>
      <c r="C56" s="5" t="s">
        <v>17</v>
      </c>
      <c r="D56" s="4" t="str">
        <f>"张婧琦"</f>
        <v>张婧琦</v>
      </c>
      <c r="E56" s="4" t="str">
        <f t="shared" si="4"/>
        <v>女</v>
      </c>
    </row>
    <row r="57" spans="1:5" ht="30" customHeight="1">
      <c r="A57" s="4">
        <v>55</v>
      </c>
      <c r="B57" s="4" t="str">
        <f>"30042021051414543397247"</f>
        <v>30042021051414543397247</v>
      </c>
      <c r="C57" s="5" t="s">
        <v>17</v>
      </c>
      <c r="D57" s="4" t="str">
        <f>"杜乙平"</f>
        <v>杜乙平</v>
      </c>
      <c r="E57" s="4" t="str">
        <f t="shared" si="4"/>
        <v>女</v>
      </c>
    </row>
    <row r="58" spans="1:5" ht="30" customHeight="1">
      <c r="A58" s="4">
        <v>56</v>
      </c>
      <c r="B58" s="4" t="str">
        <f>"30042021051510074198435"</f>
        <v>30042021051510074198435</v>
      </c>
      <c r="C58" s="5" t="s">
        <v>17</v>
      </c>
      <c r="D58" s="4" t="str">
        <f>"林道飞"</f>
        <v>林道飞</v>
      </c>
      <c r="E58" s="4" t="str">
        <f t="shared" si="4"/>
        <v>女</v>
      </c>
    </row>
    <row r="59" spans="1:5" ht="30" customHeight="1">
      <c r="A59" s="4">
        <v>57</v>
      </c>
      <c r="B59" s="4" t="str">
        <f>"300420210517144958100317"</f>
        <v>300420210517144958100317</v>
      </c>
      <c r="C59" s="5" t="s">
        <v>17</v>
      </c>
      <c r="D59" s="4" t="str">
        <f>"陈以婷"</f>
        <v>陈以婷</v>
      </c>
      <c r="E59" s="4" t="str">
        <f t="shared" si="4"/>
        <v>女</v>
      </c>
    </row>
    <row r="60" spans="1:5" ht="30" customHeight="1">
      <c r="A60" s="4">
        <v>58</v>
      </c>
      <c r="B60" s="4" t="str">
        <f>"30042021051009073082822"</f>
        <v>30042021051009073082822</v>
      </c>
      <c r="C60" s="5" t="s">
        <v>18</v>
      </c>
      <c r="D60" s="4" t="str">
        <f>"张微彬"</f>
        <v>张微彬</v>
      </c>
      <c r="E60" s="4" t="str">
        <f t="shared" si="4"/>
        <v>女</v>
      </c>
    </row>
    <row r="61" spans="1:5" ht="30" customHeight="1">
      <c r="A61" s="4">
        <v>59</v>
      </c>
      <c r="B61" s="4" t="str">
        <f>"30042021051115461789918"</f>
        <v>30042021051115461789918</v>
      </c>
      <c r="C61" s="5" t="s">
        <v>18</v>
      </c>
      <c r="D61" s="4" t="str">
        <f>"王艺喆"</f>
        <v>王艺喆</v>
      </c>
      <c r="E61" s="4" t="str">
        <f t="shared" si="4"/>
        <v>女</v>
      </c>
    </row>
    <row r="62" spans="1:5" ht="30" customHeight="1">
      <c r="A62" s="4">
        <v>60</v>
      </c>
      <c r="B62" s="4" t="str">
        <f>"30042021051319265595855"</f>
        <v>30042021051319265595855</v>
      </c>
      <c r="C62" s="5" t="s">
        <v>18</v>
      </c>
      <c r="D62" s="4" t="str">
        <f>"王璐"</f>
        <v>王璐</v>
      </c>
      <c r="E62" s="4" t="str">
        <f t="shared" si="4"/>
        <v>女</v>
      </c>
    </row>
    <row r="63" spans="1:5" ht="30" customHeight="1">
      <c r="A63" s="4">
        <v>61</v>
      </c>
      <c r="B63" s="4" t="str">
        <f>"30042021051014224285278"</f>
        <v>30042021051014224285278</v>
      </c>
      <c r="C63" s="5" t="s">
        <v>19</v>
      </c>
      <c r="D63" s="4" t="str">
        <f>"何益信"</f>
        <v>何益信</v>
      </c>
      <c r="E63" s="4" t="str">
        <f>"男"</f>
        <v>男</v>
      </c>
    </row>
    <row r="64" spans="1:5" ht="30" customHeight="1">
      <c r="A64" s="4">
        <v>62</v>
      </c>
      <c r="B64" s="4" t="str">
        <f>"30042021051216093893081"</f>
        <v>30042021051216093893081</v>
      </c>
      <c r="C64" s="5" t="s">
        <v>19</v>
      </c>
      <c r="D64" s="4" t="str">
        <f>"王宁"</f>
        <v>王宁</v>
      </c>
      <c r="E64" s="4" t="str">
        <f>"女"</f>
        <v>女</v>
      </c>
    </row>
    <row r="65" spans="1:5" ht="30" customHeight="1">
      <c r="A65" s="4">
        <v>63</v>
      </c>
      <c r="B65" s="4" t="str">
        <f>"30042021051610470599594"</f>
        <v>30042021051610470599594</v>
      </c>
      <c r="C65" s="5" t="s">
        <v>19</v>
      </c>
      <c r="D65" s="4" t="str">
        <f>"巫华志"</f>
        <v>巫华志</v>
      </c>
      <c r="E65" s="4" t="str">
        <f>"男"</f>
        <v>男</v>
      </c>
    </row>
    <row r="66" spans="1:5" ht="30" customHeight="1">
      <c r="A66" s="4">
        <v>64</v>
      </c>
      <c r="B66" s="4" t="str">
        <f>"30042021051121532991070"</f>
        <v>30042021051121532991070</v>
      </c>
      <c r="C66" s="5" t="s">
        <v>20</v>
      </c>
      <c r="D66" s="4" t="str">
        <f>"肖叶宁"</f>
        <v>肖叶宁</v>
      </c>
      <c r="E66" s="4" t="str">
        <f>"女"</f>
        <v>女</v>
      </c>
    </row>
    <row r="67" spans="1:5" ht="30" customHeight="1">
      <c r="A67" s="4">
        <v>65</v>
      </c>
      <c r="B67" s="4" t="str">
        <f>"30042021051617404899862"</f>
        <v>30042021051617404899862</v>
      </c>
      <c r="C67" s="5" t="s">
        <v>20</v>
      </c>
      <c r="D67" s="4" t="str">
        <f>"廖多地"</f>
        <v>廖多地</v>
      </c>
      <c r="E67" s="4" t="str">
        <f>"女"</f>
        <v>女</v>
      </c>
    </row>
    <row r="68" spans="1:5" ht="30" customHeight="1">
      <c r="A68" s="4">
        <v>66</v>
      </c>
      <c r="B68" s="4" t="str">
        <f>"300420210517144640100314"</f>
        <v>300420210517144640100314</v>
      </c>
      <c r="C68" s="5" t="s">
        <v>20</v>
      </c>
      <c r="D68" s="4" t="str">
        <f>"莫翼懋"</f>
        <v>莫翼懋</v>
      </c>
      <c r="E68" s="4" t="str">
        <f>"男"</f>
        <v>男</v>
      </c>
    </row>
    <row r="69" spans="1:5" ht="30" customHeight="1">
      <c r="A69" s="4">
        <v>67</v>
      </c>
      <c r="B69" s="4" t="str">
        <f>"30042021051021562187702"</f>
        <v>30042021051021562187702</v>
      </c>
      <c r="C69" s="5" t="s">
        <v>21</v>
      </c>
      <c r="D69" s="4" t="str">
        <f>"陈雯丽"</f>
        <v>陈雯丽</v>
      </c>
      <c r="E69" s="4" t="str">
        <f>"女"</f>
        <v>女</v>
      </c>
    </row>
    <row r="70" spans="1:5" ht="30" customHeight="1">
      <c r="A70" s="4">
        <v>68</v>
      </c>
      <c r="B70" s="4" t="str">
        <f>"30042021051111402489176"</f>
        <v>30042021051111402489176</v>
      </c>
      <c r="C70" s="5" t="s">
        <v>21</v>
      </c>
      <c r="D70" s="4" t="str">
        <f>"杨雨时"</f>
        <v>杨雨时</v>
      </c>
      <c r="E70" s="4" t="str">
        <f>"女"</f>
        <v>女</v>
      </c>
    </row>
    <row r="71" spans="1:5" ht="30" customHeight="1">
      <c r="A71" s="4">
        <v>69</v>
      </c>
      <c r="B71" s="4" t="str">
        <f>"30042021051121331090998"</f>
        <v>30042021051121331090998</v>
      </c>
      <c r="C71" s="5" t="s">
        <v>21</v>
      </c>
      <c r="D71" s="4" t="str">
        <f>"王淑玲"</f>
        <v>王淑玲</v>
      </c>
      <c r="E71" s="4" t="str">
        <f>"女"</f>
        <v>女</v>
      </c>
    </row>
    <row r="72" spans="1:5" ht="30" customHeight="1">
      <c r="A72" s="4">
        <v>70</v>
      </c>
      <c r="B72" s="4" t="str">
        <f>"30042021051200091691355"</f>
        <v>30042021051200091691355</v>
      </c>
      <c r="C72" s="5" t="s">
        <v>21</v>
      </c>
      <c r="D72" s="4" t="str">
        <f>"廖艺斐"</f>
        <v>廖艺斐</v>
      </c>
      <c r="E72" s="4" t="str">
        <f>"女"</f>
        <v>女</v>
      </c>
    </row>
    <row r="73" spans="1:5" ht="30" customHeight="1">
      <c r="A73" s="4">
        <v>71</v>
      </c>
      <c r="B73" s="4" t="str">
        <f>"30042021051211290392246"</f>
        <v>30042021051211290392246</v>
      </c>
      <c r="C73" s="5" t="s">
        <v>21</v>
      </c>
      <c r="D73" s="4" t="str">
        <f>"吴习猷"</f>
        <v>吴习猷</v>
      </c>
      <c r="E73" s="4" t="str">
        <f>"男"</f>
        <v>男</v>
      </c>
    </row>
    <row r="74" spans="1:5" ht="30" customHeight="1">
      <c r="A74" s="4">
        <v>72</v>
      </c>
      <c r="B74" s="4" t="str">
        <f>"30042021051212513092491"</f>
        <v>30042021051212513092491</v>
      </c>
      <c r="C74" s="5" t="s">
        <v>21</v>
      </c>
      <c r="D74" s="4" t="str">
        <f>"胡宁"</f>
        <v>胡宁</v>
      </c>
      <c r="E74" s="4" t="str">
        <f>"女"</f>
        <v>女</v>
      </c>
    </row>
    <row r="75" spans="1:5" ht="30" customHeight="1">
      <c r="A75" s="4">
        <v>73</v>
      </c>
      <c r="B75" s="4" t="str">
        <f>"30042021051217525593466"</f>
        <v>30042021051217525593466</v>
      </c>
      <c r="C75" s="5" t="s">
        <v>21</v>
      </c>
      <c r="D75" s="4" t="str">
        <f>"李松容"</f>
        <v>李松容</v>
      </c>
      <c r="E75" s="4" t="str">
        <f>"女"</f>
        <v>女</v>
      </c>
    </row>
    <row r="76" spans="1:5" ht="30" customHeight="1">
      <c r="A76" s="4">
        <v>74</v>
      </c>
      <c r="B76" s="4" t="str">
        <f>"30042021051322375296255"</f>
        <v>30042021051322375296255</v>
      </c>
      <c r="C76" s="5" t="s">
        <v>21</v>
      </c>
      <c r="D76" s="4" t="str">
        <f>"白珂铭"</f>
        <v>白珂铭</v>
      </c>
      <c r="E76" s="4" t="str">
        <f>"女"</f>
        <v>女</v>
      </c>
    </row>
    <row r="77" spans="1:5" ht="30" customHeight="1">
      <c r="A77" s="4">
        <v>75</v>
      </c>
      <c r="B77" s="4" t="str">
        <f>"30042021051600332399458"</f>
        <v>30042021051600332399458</v>
      </c>
      <c r="C77" s="5" t="s">
        <v>21</v>
      </c>
      <c r="D77" s="4" t="str">
        <f>"林杰"</f>
        <v>林杰</v>
      </c>
      <c r="E77" s="4" t="str">
        <f>"男"</f>
        <v>男</v>
      </c>
    </row>
    <row r="78" spans="1:5" ht="30" customHeight="1">
      <c r="A78" s="4">
        <v>76</v>
      </c>
      <c r="B78" s="4" t="str">
        <f>"30042021051619281499913"</f>
        <v>30042021051619281499913</v>
      </c>
      <c r="C78" s="5" t="s">
        <v>21</v>
      </c>
      <c r="D78" s="4" t="str">
        <f>"王玉虎"</f>
        <v>王玉虎</v>
      </c>
      <c r="E78" s="4" t="str">
        <f>"男"</f>
        <v>男</v>
      </c>
    </row>
    <row r="79" spans="1:5" ht="30" customHeight="1">
      <c r="A79" s="4">
        <v>77</v>
      </c>
      <c r="B79" s="4" t="str">
        <f>"30042021051012522984887"</f>
        <v>30042021051012522984887</v>
      </c>
      <c r="C79" s="5" t="s">
        <v>22</v>
      </c>
      <c r="D79" s="4" t="str">
        <f>"冯书"</f>
        <v>冯书</v>
      </c>
      <c r="E79" s="4" t="str">
        <f aca="true" t="shared" si="5" ref="E79:E85">"女"</f>
        <v>女</v>
      </c>
    </row>
    <row r="80" spans="1:5" ht="30" customHeight="1">
      <c r="A80" s="4">
        <v>78</v>
      </c>
      <c r="B80" s="4" t="str">
        <f>"30042021051121422891035"</f>
        <v>30042021051121422891035</v>
      </c>
      <c r="C80" s="5" t="s">
        <v>22</v>
      </c>
      <c r="D80" s="4" t="str">
        <f>"文颖"</f>
        <v>文颖</v>
      </c>
      <c r="E80" s="4" t="str">
        <f t="shared" si="5"/>
        <v>女</v>
      </c>
    </row>
    <row r="81" spans="1:5" ht="30" customHeight="1">
      <c r="A81" s="4">
        <v>79</v>
      </c>
      <c r="B81" s="4" t="str">
        <f>"30042021051319441695883"</f>
        <v>30042021051319441695883</v>
      </c>
      <c r="C81" s="5" t="s">
        <v>22</v>
      </c>
      <c r="D81" s="4" t="str">
        <f>"姜岩"</f>
        <v>姜岩</v>
      </c>
      <c r="E81" s="4" t="str">
        <f t="shared" si="5"/>
        <v>女</v>
      </c>
    </row>
    <row r="82" spans="1:5" ht="30" customHeight="1">
      <c r="A82" s="4">
        <v>80</v>
      </c>
      <c r="B82" s="4" t="str">
        <f>"30042021051416344897494"</f>
        <v>30042021051416344897494</v>
      </c>
      <c r="C82" s="5" t="s">
        <v>22</v>
      </c>
      <c r="D82" s="4" t="str">
        <f>"戴晓瑛"</f>
        <v>戴晓瑛</v>
      </c>
      <c r="E82" s="4" t="str">
        <f t="shared" si="5"/>
        <v>女</v>
      </c>
    </row>
    <row r="83" spans="1:5" ht="30" customHeight="1">
      <c r="A83" s="4">
        <v>81</v>
      </c>
      <c r="B83" s="4" t="str">
        <f>"30042021051422092998058"</f>
        <v>30042021051422092998058</v>
      </c>
      <c r="C83" s="5" t="s">
        <v>22</v>
      </c>
      <c r="D83" s="4" t="str">
        <f>"王星星"</f>
        <v>王星星</v>
      </c>
      <c r="E83" s="4" t="str">
        <f t="shared" si="5"/>
        <v>女</v>
      </c>
    </row>
    <row r="84" spans="1:5" ht="30" customHeight="1">
      <c r="A84" s="4">
        <v>82</v>
      </c>
      <c r="B84" s="4" t="str">
        <f>"30042021051512331498696"</f>
        <v>30042021051512331498696</v>
      </c>
      <c r="C84" s="5" t="s">
        <v>22</v>
      </c>
      <c r="D84" s="4" t="str">
        <f>"蔡悦"</f>
        <v>蔡悦</v>
      </c>
      <c r="E84" s="4" t="str">
        <f t="shared" si="5"/>
        <v>女</v>
      </c>
    </row>
    <row r="85" spans="1:5" ht="30" customHeight="1">
      <c r="A85" s="4">
        <v>83</v>
      </c>
      <c r="B85" s="4" t="str">
        <f>"30042021051617372799858"</f>
        <v>30042021051617372799858</v>
      </c>
      <c r="C85" s="5" t="s">
        <v>22</v>
      </c>
      <c r="D85" s="4" t="str">
        <f>"班丽晶"</f>
        <v>班丽晶</v>
      </c>
      <c r="E85" s="4" t="str">
        <f t="shared" si="5"/>
        <v>女</v>
      </c>
    </row>
    <row r="86" spans="1:5" ht="30" customHeight="1">
      <c r="A86" s="4">
        <v>84</v>
      </c>
      <c r="B86" s="4" t="str">
        <f>"300420210517153252100353"</f>
        <v>300420210517153252100353</v>
      </c>
      <c r="C86" s="5" t="s">
        <v>22</v>
      </c>
      <c r="D86" s="4" t="str">
        <f>"赵万里"</f>
        <v>赵万里</v>
      </c>
      <c r="E86" s="4" t="str">
        <f>"男"</f>
        <v>男</v>
      </c>
    </row>
    <row r="87" spans="1:5" ht="30" customHeight="1">
      <c r="A87" s="4">
        <v>85</v>
      </c>
      <c r="B87" s="4" t="str">
        <f>"30042021051108365088312"</f>
        <v>30042021051108365088312</v>
      </c>
      <c r="C87" s="5" t="s">
        <v>23</v>
      </c>
      <c r="D87" s="4" t="str">
        <f>"蒋艳"</f>
        <v>蒋艳</v>
      </c>
      <c r="E87" s="4" t="str">
        <f>"女"</f>
        <v>女</v>
      </c>
    </row>
    <row r="88" spans="1:5" ht="30" customHeight="1">
      <c r="A88" s="4">
        <v>86</v>
      </c>
      <c r="B88" s="4" t="str">
        <f>"30042021051308431994348"</f>
        <v>30042021051308431994348</v>
      </c>
      <c r="C88" s="5" t="s">
        <v>23</v>
      </c>
      <c r="D88" s="4" t="str">
        <f>"邢瑞"</f>
        <v>邢瑞</v>
      </c>
      <c r="E88" s="4" t="str">
        <f>"男"</f>
        <v>男</v>
      </c>
    </row>
    <row r="89" spans="1:5" ht="30" customHeight="1">
      <c r="A89" s="4">
        <v>87</v>
      </c>
      <c r="B89" s="4" t="str">
        <f>"300420210517010634100039"</f>
        <v>300420210517010634100039</v>
      </c>
      <c r="C89" s="5" t="s">
        <v>23</v>
      </c>
      <c r="D89" s="4" t="str">
        <f>"王超焌"</f>
        <v>王超焌</v>
      </c>
      <c r="E89" s="4" t="str">
        <f>"女"</f>
        <v>女</v>
      </c>
    </row>
    <row r="90" spans="1:5" ht="30" customHeight="1">
      <c r="A90" s="4">
        <v>88</v>
      </c>
      <c r="B90" s="4" t="str">
        <f>"30042021051012043984592"</f>
        <v>30042021051012043984592</v>
      </c>
      <c r="C90" s="5" t="s">
        <v>24</v>
      </c>
      <c r="D90" s="4" t="str">
        <f>"李旭颖"</f>
        <v>李旭颖</v>
      </c>
      <c r="E90" s="4" t="str">
        <f>"女"</f>
        <v>女</v>
      </c>
    </row>
    <row r="91" spans="1:5" ht="30" customHeight="1">
      <c r="A91" s="4">
        <v>89</v>
      </c>
      <c r="B91" s="4" t="str">
        <f>"30042021051016005085933"</f>
        <v>30042021051016005085933</v>
      </c>
      <c r="C91" s="5" t="s">
        <v>25</v>
      </c>
      <c r="D91" s="4" t="str">
        <f>"吴丽珠"</f>
        <v>吴丽珠</v>
      </c>
      <c r="E91" s="4" t="str">
        <f>"女"</f>
        <v>女</v>
      </c>
    </row>
    <row r="92" spans="1:5" ht="30" customHeight="1">
      <c r="A92" s="4">
        <v>90</v>
      </c>
      <c r="B92" s="4" t="str">
        <f>"30042021051522254999390"</f>
        <v>30042021051522254999390</v>
      </c>
      <c r="C92" s="5" t="s">
        <v>25</v>
      </c>
      <c r="D92" s="4" t="str">
        <f>"翁秋雨"</f>
        <v>翁秋雨</v>
      </c>
      <c r="E92" s="4" t="str">
        <f>"女"</f>
        <v>女</v>
      </c>
    </row>
    <row r="93" spans="1:5" ht="30" customHeight="1">
      <c r="A93" s="4">
        <v>91</v>
      </c>
      <c r="B93" s="4" t="str">
        <f>"30042021051613570399736"</f>
        <v>30042021051613570399736</v>
      </c>
      <c r="C93" s="5" t="s">
        <v>25</v>
      </c>
      <c r="D93" s="4" t="str">
        <f>"徐巧精"</f>
        <v>徐巧精</v>
      </c>
      <c r="E93" s="4" t="str">
        <f>"女"</f>
        <v>女</v>
      </c>
    </row>
    <row r="94" spans="1:5" ht="30" customHeight="1">
      <c r="A94" s="4">
        <v>92</v>
      </c>
      <c r="B94" s="4" t="str">
        <f>"30042021051009320483116"</f>
        <v>30042021051009320483116</v>
      </c>
      <c r="C94" s="5" t="s">
        <v>26</v>
      </c>
      <c r="D94" s="4" t="str">
        <f>"庄始建"</f>
        <v>庄始建</v>
      </c>
      <c r="E94" s="4" t="str">
        <f aca="true" t="shared" si="6" ref="E94:E100">"男"</f>
        <v>男</v>
      </c>
    </row>
    <row r="95" spans="1:5" ht="30" customHeight="1">
      <c r="A95" s="4">
        <v>93</v>
      </c>
      <c r="B95" s="4" t="str">
        <f>"30042021051218231193519"</f>
        <v>30042021051218231193519</v>
      </c>
      <c r="C95" s="5" t="s">
        <v>26</v>
      </c>
      <c r="D95" s="4" t="str">
        <f>"谢永帆"</f>
        <v>谢永帆</v>
      </c>
      <c r="E95" s="4" t="str">
        <f t="shared" si="6"/>
        <v>男</v>
      </c>
    </row>
    <row r="96" spans="1:5" ht="30" customHeight="1">
      <c r="A96" s="4">
        <v>94</v>
      </c>
      <c r="B96" s="4" t="str">
        <f>"30042021051221334493924"</f>
        <v>30042021051221334493924</v>
      </c>
      <c r="C96" s="5" t="s">
        <v>26</v>
      </c>
      <c r="D96" s="4" t="str">
        <f>"钟文"</f>
        <v>钟文</v>
      </c>
      <c r="E96" s="4" t="str">
        <f t="shared" si="6"/>
        <v>男</v>
      </c>
    </row>
    <row r="97" spans="1:5" ht="30" customHeight="1">
      <c r="A97" s="4">
        <v>95</v>
      </c>
      <c r="B97" s="4" t="str">
        <f>"30042021051320074995924"</f>
        <v>30042021051320074995924</v>
      </c>
      <c r="C97" s="5" t="s">
        <v>26</v>
      </c>
      <c r="D97" s="4" t="str">
        <f>"王坤雄"</f>
        <v>王坤雄</v>
      </c>
      <c r="E97" s="4" t="str">
        <f t="shared" si="6"/>
        <v>男</v>
      </c>
    </row>
    <row r="98" spans="1:5" ht="30" customHeight="1">
      <c r="A98" s="4">
        <v>96</v>
      </c>
      <c r="B98" s="4" t="str">
        <f>"30042021051416174597454"</f>
        <v>30042021051416174597454</v>
      </c>
      <c r="C98" s="5" t="s">
        <v>26</v>
      </c>
      <c r="D98" s="4" t="str">
        <f>"宋健辉"</f>
        <v>宋健辉</v>
      </c>
      <c r="E98" s="4" t="str">
        <f t="shared" si="6"/>
        <v>男</v>
      </c>
    </row>
    <row r="99" spans="1:5" ht="30" customHeight="1">
      <c r="A99" s="4">
        <v>97</v>
      </c>
      <c r="B99" s="4" t="str">
        <f>"30042021051517224199127"</f>
        <v>30042021051517224199127</v>
      </c>
      <c r="C99" s="5" t="s">
        <v>26</v>
      </c>
      <c r="D99" s="4" t="str">
        <f>"李道亮"</f>
        <v>李道亮</v>
      </c>
      <c r="E99" s="4" t="str">
        <f t="shared" si="6"/>
        <v>男</v>
      </c>
    </row>
    <row r="100" spans="1:5" ht="30" customHeight="1">
      <c r="A100" s="4">
        <v>98</v>
      </c>
      <c r="B100" s="4" t="str">
        <f>"300420210517153857100362"</f>
        <v>300420210517153857100362</v>
      </c>
      <c r="C100" s="5" t="s">
        <v>26</v>
      </c>
      <c r="D100" s="4" t="str">
        <f>"王志伟"</f>
        <v>王志伟</v>
      </c>
      <c r="E100" s="4" t="str">
        <f t="shared" si="6"/>
        <v>男</v>
      </c>
    </row>
    <row r="101" spans="1:5" ht="30" customHeight="1">
      <c r="A101" s="4">
        <v>99</v>
      </c>
      <c r="B101" s="4" t="str">
        <f>"30042021051010141083585"</f>
        <v>30042021051010141083585</v>
      </c>
      <c r="C101" s="5" t="s">
        <v>27</v>
      </c>
      <c r="D101" s="4" t="str">
        <f>"卢畅"</f>
        <v>卢畅</v>
      </c>
      <c r="E101" s="4" t="str">
        <f>"女"</f>
        <v>女</v>
      </c>
    </row>
    <row r="102" spans="1:5" ht="30" customHeight="1">
      <c r="A102" s="4">
        <v>100</v>
      </c>
      <c r="B102" s="4" t="str">
        <f>"30042021051023374088072"</f>
        <v>30042021051023374088072</v>
      </c>
      <c r="C102" s="5" t="s">
        <v>27</v>
      </c>
      <c r="D102" s="4" t="str">
        <f>"毛杨"</f>
        <v>毛杨</v>
      </c>
      <c r="E102" s="4" t="str">
        <f>"男"</f>
        <v>男</v>
      </c>
    </row>
    <row r="103" spans="1:5" ht="30" customHeight="1">
      <c r="A103" s="4">
        <v>101</v>
      </c>
      <c r="B103" s="4" t="str">
        <f>"30042021051115114989740"</f>
        <v>30042021051115114989740</v>
      </c>
      <c r="C103" s="5" t="s">
        <v>27</v>
      </c>
      <c r="D103" s="4" t="str">
        <f>"刘盛楠"</f>
        <v>刘盛楠</v>
      </c>
      <c r="E103" s="4" t="str">
        <f>"女"</f>
        <v>女</v>
      </c>
    </row>
    <row r="104" spans="1:5" ht="30" customHeight="1">
      <c r="A104" s="4">
        <v>102</v>
      </c>
      <c r="B104" s="4" t="str">
        <f>"30042021051300020794219"</f>
        <v>30042021051300020794219</v>
      </c>
      <c r="C104" s="5" t="s">
        <v>27</v>
      </c>
      <c r="D104" s="4" t="str">
        <f>"吕文芝"</f>
        <v>吕文芝</v>
      </c>
      <c r="E104" s="4" t="str">
        <f>"女"</f>
        <v>女</v>
      </c>
    </row>
    <row r="105" spans="1:5" ht="30" customHeight="1">
      <c r="A105" s="4">
        <v>103</v>
      </c>
      <c r="B105" s="4" t="str">
        <f>"30042021051320345195973"</f>
        <v>30042021051320345195973</v>
      </c>
      <c r="C105" s="5" t="s">
        <v>27</v>
      </c>
      <c r="D105" s="4" t="str">
        <f>"周祖平"</f>
        <v>周祖平</v>
      </c>
      <c r="E105" s="4" t="str">
        <f aca="true" t="shared" si="7" ref="E105:E114">"男"</f>
        <v>男</v>
      </c>
    </row>
    <row r="106" spans="1:5" ht="30" customHeight="1">
      <c r="A106" s="4">
        <v>104</v>
      </c>
      <c r="B106" s="4" t="str">
        <f>"30042021051620514999947"</f>
        <v>30042021051620514999947</v>
      </c>
      <c r="C106" s="5" t="s">
        <v>27</v>
      </c>
      <c r="D106" s="4" t="str">
        <f>"田颂武"</f>
        <v>田颂武</v>
      </c>
      <c r="E106" s="4" t="str">
        <f t="shared" si="7"/>
        <v>男</v>
      </c>
    </row>
    <row r="107" spans="1:5" ht="30" customHeight="1">
      <c r="A107" s="4">
        <v>105</v>
      </c>
      <c r="B107" s="4" t="str">
        <f>"300420210517124519100249"</f>
        <v>300420210517124519100249</v>
      </c>
      <c r="C107" s="5" t="s">
        <v>27</v>
      </c>
      <c r="D107" s="4" t="str">
        <f>"李传威"</f>
        <v>李传威</v>
      </c>
      <c r="E107" s="4" t="str">
        <f t="shared" si="7"/>
        <v>男</v>
      </c>
    </row>
    <row r="108" spans="1:5" ht="30" customHeight="1">
      <c r="A108" s="4">
        <v>106</v>
      </c>
      <c r="B108" s="4" t="str">
        <f>"30042021051110225988813"</f>
        <v>30042021051110225988813</v>
      </c>
      <c r="C108" s="5" t="s">
        <v>28</v>
      </c>
      <c r="D108" s="4" t="str">
        <f>"杨群"</f>
        <v>杨群</v>
      </c>
      <c r="E108" s="4" t="str">
        <f t="shared" si="7"/>
        <v>男</v>
      </c>
    </row>
    <row r="109" spans="1:5" ht="30" customHeight="1">
      <c r="A109" s="4">
        <v>107</v>
      </c>
      <c r="B109" s="4" t="str">
        <f>"30042021051213300092612"</f>
        <v>30042021051213300092612</v>
      </c>
      <c r="C109" s="5" t="s">
        <v>28</v>
      </c>
      <c r="D109" s="4" t="str">
        <f>"刘华"</f>
        <v>刘华</v>
      </c>
      <c r="E109" s="4" t="str">
        <f t="shared" si="7"/>
        <v>男</v>
      </c>
    </row>
    <row r="110" spans="1:5" ht="30" customHeight="1">
      <c r="A110" s="4">
        <v>108</v>
      </c>
      <c r="B110" s="4" t="str">
        <f>"30042021051217245493390"</f>
        <v>30042021051217245493390</v>
      </c>
      <c r="C110" s="5" t="s">
        <v>28</v>
      </c>
      <c r="D110" s="4" t="str">
        <f>"吴舒"</f>
        <v>吴舒</v>
      </c>
      <c r="E110" s="4" t="str">
        <f t="shared" si="7"/>
        <v>男</v>
      </c>
    </row>
    <row r="111" spans="1:5" ht="30" customHeight="1">
      <c r="A111" s="4">
        <v>109</v>
      </c>
      <c r="B111" s="4" t="str">
        <f>"30042021051223313794189"</f>
        <v>30042021051223313794189</v>
      </c>
      <c r="C111" s="5" t="s">
        <v>28</v>
      </c>
      <c r="D111" s="4" t="str">
        <f>"王振兴"</f>
        <v>王振兴</v>
      </c>
      <c r="E111" s="4" t="str">
        <f t="shared" si="7"/>
        <v>男</v>
      </c>
    </row>
    <row r="112" spans="1:5" ht="30" customHeight="1">
      <c r="A112" s="4">
        <v>110</v>
      </c>
      <c r="B112" s="4" t="str">
        <f>"30042021051223342294192"</f>
        <v>30042021051223342294192</v>
      </c>
      <c r="C112" s="5" t="s">
        <v>28</v>
      </c>
      <c r="D112" s="4" t="str">
        <f>"杨树龙"</f>
        <v>杨树龙</v>
      </c>
      <c r="E112" s="4" t="str">
        <f t="shared" si="7"/>
        <v>男</v>
      </c>
    </row>
    <row r="113" spans="1:5" ht="30" customHeight="1">
      <c r="A113" s="4">
        <v>111</v>
      </c>
      <c r="B113" s="4" t="str">
        <f>"30042021051310113194595"</f>
        <v>30042021051310113194595</v>
      </c>
      <c r="C113" s="5" t="s">
        <v>28</v>
      </c>
      <c r="D113" s="4" t="str">
        <f>"谢琨"</f>
        <v>谢琨</v>
      </c>
      <c r="E113" s="4" t="str">
        <f t="shared" si="7"/>
        <v>男</v>
      </c>
    </row>
    <row r="114" spans="1:5" ht="30" customHeight="1">
      <c r="A114" s="4">
        <v>112</v>
      </c>
      <c r="B114" s="4" t="str">
        <f>"30042021051621032399954"</f>
        <v>30042021051621032399954</v>
      </c>
      <c r="C114" s="5" t="s">
        <v>28</v>
      </c>
      <c r="D114" s="4" t="str">
        <f>"欧昌伟"</f>
        <v>欧昌伟</v>
      </c>
      <c r="E114" s="4" t="str">
        <f t="shared" si="7"/>
        <v>男</v>
      </c>
    </row>
    <row r="115" spans="1:5" ht="30" customHeight="1">
      <c r="A115" s="4">
        <v>113</v>
      </c>
      <c r="B115" s="4" t="str">
        <f>"30042021051011293184381"</f>
        <v>30042021051011293184381</v>
      </c>
      <c r="C115" s="5" t="s">
        <v>29</v>
      </c>
      <c r="D115" s="4" t="str">
        <f>"窦惠"</f>
        <v>窦惠</v>
      </c>
      <c r="E115" s="4" t="str">
        <f>"女"</f>
        <v>女</v>
      </c>
    </row>
    <row r="116" spans="1:5" ht="30" customHeight="1">
      <c r="A116" s="4">
        <v>114</v>
      </c>
      <c r="B116" s="4" t="str">
        <f>"30042021051018321886805"</f>
        <v>30042021051018321886805</v>
      </c>
      <c r="C116" s="5" t="s">
        <v>29</v>
      </c>
      <c r="D116" s="4" t="str">
        <f>"文彩梅"</f>
        <v>文彩梅</v>
      </c>
      <c r="E116" s="4" t="str">
        <f>"女"</f>
        <v>女</v>
      </c>
    </row>
    <row r="117" spans="1:5" ht="30" customHeight="1">
      <c r="A117" s="4">
        <v>115</v>
      </c>
      <c r="B117" s="4" t="str">
        <f>"30042021051019402387081"</f>
        <v>30042021051019402387081</v>
      </c>
      <c r="C117" s="5" t="s">
        <v>29</v>
      </c>
      <c r="D117" s="4" t="str">
        <f>"李德伦"</f>
        <v>李德伦</v>
      </c>
      <c r="E117" s="4" t="str">
        <f>"男"</f>
        <v>男</v>
      </c>
    </row>
    <row r="118" spans="1:5" ht="30" customHeight="1">
      <c r="A118" s="4">
        <v>116</v>
      </c>
      <c r="B118" s="4" t="str">
        <f>"30042021051019430387095"</f>
        <v>30042021051019430387095</v>
      </c>
      <c r="C118" s="5" t="s">
        <v>29</v>
      </c>
      <c r="D118" s="4" t="str">
        <f>"符有桦"</f>
        <v>符有桦</v>
      </c>
      <c r="E118" s="4" t="str">
        <f>"男"</f>
        <v>男</v>
      </c>
    </row>
    <row r="119" spans="1:5" ht="30" customHeight="1">
      <c r="A119" s="4">
        <v>117</v>
      </c>
      <c r="B119" s="4" t="str">
        <f>"30042021051019514487136"</f>
        <v>30042021051019514487136</v>
      </c>
      <c r="C119" s="5" t="s">
        <v>29</v>
      </c>
      <c r="D119" s="4" t="str">
        <f>"王带月"</f>
        <v>王带月</v>
      </c>
      <c r="E119" s="4" t="str">
        <f>"女"</f>
        <v>女</v>
      </c>
    </row>
    <row r="120" spans="1:5" ht="30" customHeight="1">
      <c r="A120" s="4">
        <v>118</v>
      </c>
      <c r="B120" s="4" t="str">
        <f>"30042021051020203487276"</f>
        <v>30042021051020203487276</v>
      </c>
      <c r="C120" s="5" t="s">
        <v>29</v>
      </c>
      <c r="D120" s="4" t="str">
        <f>"薛木丹"</f>
        <v>薛木丹</v>
      </c>
      <c r="E120" s="4" t="str">
        <f>"女"</f>
        <v>女</v>
      </c>
    </row>
    <row r="121" spans="1:5" ht="30" customHeight="1">
      <c r="A121" s="4">
        <v>119</v>
      </c>
      <c r="B121" s="4" t="str">
        <f>"30042021051020480987387"</f>
        <v>30042021051020480987387</v>
      </c>
      <c r="C121" s="5" t="s">
        <v>29</v>
      </c>
      <c r="D121" s="4" t="str">
        <f>"庞瑜"</f>
        <v>庞瑜</v>
      </c>
      <c r="E121" s="4" t="str">
        <f>"女"</f>
        <v>女</v>
      </c>
    </row>
    <row r="122" spans="1:5" ht="30" customHeight="1">
      <c r="A122" s="4">
        <v>120</v>
      </c>
      <c r="B122" s="4" t="str">
        <f>"30042021051117010290198"</f>
        <v>30042021051117010290198</v>
      </c>
      <c r="C122" s="5" t="s">
        <v>29</v>
      </c>
      <c r="D122" s="4" t="str">
        <f>"张宽凤"</f>
        <v>张宽凤</v>
      </c>
      <c r="E122" s="4" t="str">
        <f>"女"</f>
        <v>女</v>
      </c>
    </row>
    <row r="123" spans="1:5" ht="30" customHeight="1">
      <c r="A123" s="4">
        <v>121</v>
      </c>
      <c r="B123" s="4" t="str">
        <f>"30042021051118323690477"</f>
        <v>30042021051118323690477</v>
      </c>
      <c r="C123" s="5" t="s">
        <v>29</v>
      </c>
      <c r="D123" s="4" t="str">
        <f>"李茂弘"</f>
        <v>李茂弘</v>
      </c>
      <c r="E123" s="4" t="str">
        <f>"男"</f>
        <v>男</v>
      </c>
    </row>
    <row r="124" spans="1:5" ht="30" customHeight="1">
      <c r="A124" s="4">
        <v>122</v>
      </c>
      <c r="B124" s="4" t="str">
        <f>"30042021051122340991195"</f>
        <v>30042021051122340991195</v>
      </c>
      <c r="C124" s="5" t="s">
        <v>29</v>
      </c>
      <c r="D124" s="4" t="str">
        <f>"陈东东"</f>
        <v>陈东东</v>
      </c>
      <c r="E124" s="4" t="str">
        <f>"男"</f>
        <v>男</v>
      </c>
    </row>
    <row r="125" spans="1:5" ht="30" customHeight="1">
      <c r="A125" s="4">
        <v>123</v>
      </c>
      <c r="B125" s="4" t="str">
        <f>"30042021051123352691323"</f>
        <v>30042021051123352691323</v>
      </c>
      <c r="C125" s="5" t="s">
        <v>29</v>
      </c>
      <c r="D125" s="4" t="str">
        <f>"符海秋"</f>
        <v>符海秋</v>
      </c>
      <c r="E125" s="4" t="str">
        <f>"女"</f>
        <v>女</v>
      </c>
    </row>
    <row r="126" spans="1:5" ht="30" customHeight="1">
      <c r="A126" s="4">
        <v>124</v>
      </c>
      <c r="B126" s="4" t="str">
        <f>"30042021051208540291522"</f>
        <v>30042021051208540291522</v>
      </c>
      <c r="C126" s="5" t="s">
        <v>29</v>
      </c>
      <c r="D126" s="4" t="str">
        <f>"陈红"</f>
        <v>陈红</v>
      </c>
      <c r="E126" s="4" t="str">
        <f>"女"</f>
        <v>女</v>
      </c>
    </row>
    <row r="127" spans="1:5" ht="30" customHeight="1">
      <c r="A127" s="4">
        <v>125</v>
      </c>
      <c r="B127" s="4" t="str">
        <f>"30042021051222291294065"</f>
        <v>30042021051222291294065</v>
      </c>
      <c r="C127" s="5" t="s">
        <v>29</v>
      </c>
      <c r="D127" s="4" t="str">
        <f>"钟文珠"</f>
        <v>钟文珠</v>
      </c>
      <c r="E127" s="4" t="str">
        <f>"女"</f>
        <v>女</v>
      </c>
    </row>
    <row r="128" spans="1:5" ht="30" customHeight="1">
      <c r="A128" s="4">
        <v>126</v>
      </c>
      <c r="B128" s="4" t="str">
        <f>"30042021051315403795341"</f>
        <v>30042021051315403795341</v>
      </c>
      <c r="C128" s="5" t="s">
        <v>29</v>
      </c>
      <c r="D128" s="4" t="str">
        <f>"胡秀蕊"</f>
        <v>胡秀蕊</v>
      </c>
      <c r="E128" s="4" t="str">
        <f>"女"</f>
        <v>女</v>
      </c>
    </row>
    <row r="129" spans="1:5" ht="30" customHeight="1">
      <c r="A129" s="4">
        <v>127</v>
      </c>
      <c r="B129" s="4" t="str">
        <f>"30042021051409080096539"</f>
        <v>30042021051409080096539</v>
      </c>
      <c r="C129" s="5" t="s">
        <v>29</v>
      </c>
      <c r="D129" s="4" t="str">
        <f>"薛庆婷"</f>
        <v>薛庆婷</v>
      </c>
      <c r="E129" s="4" t="str">
        <f>"女"</f>
        <v>女</v>
      </c>
    </row>
    <row r="130" spans="1:5" ht="30" customHeight="1">
      <c r="A130" s="4">
        <v>128</v>
      </c>
      <c r="B130" s="4" t="str">
        <f>"30042021051513451698808"</f>
        <v>30042021051513451698808</v>
      </c>
      <c r="C130" s="5" t="s">
        <v>29</v>
      </c>
      <c r="D130" s="4" t="str">
        <f>"郭俊诚"</f>
        <v>郭俊诚</v>
      </c>
      <c r="E130" s="4" t="str">
        <f>"男"</f>
        <v>男</v>
      </c>
    </row>
    <row r="131" spans="1:5" ht="30" customHeight="1">
      <c r="A131" s="4">
        <v>129</v>
      </c>
      <c r="B131" s="4" t="str">
        <f>"30042021051617500399868"</f>
        <v>30042021051617500399868</v>
      </c>
      <c r="C131" s="5" t="s">
        <v>29</v>
      </c>
      <c r="D131" s="4" t="str">
        <f>"王华慧"</f>
        <v>王华慧</v>
      </c>
      <c r="E131" s="4" t="str">
        <f>"女"</f>
        <v>女</v>
      </c>
    </row>
    <row r="132" spans="1:5" ht="30" customHeight="1">
      <c r="A132" s="4">
        <v>130</v>
      </c>
      <c r="B132" s="4" t="str">
        <f>"30042021051618072199881"</f>
        <v>30042021051618072199881</v>
      </c>
      <c r="C132" s="5" t="s">
        <v>29</v>
      </c>
      <c r="D132" s="4" t="str">
        <f>"殷建淼"</f>
        <v>殷建淼</v>
      </c>
      <c r="E132" s="4" t="str">
        <f>"女"</f>
        <v>女</v>
      </c>
    </row>
    <row r="133" spans="1:5" ht="30" customHeight="1">
      <c r="A133" s="4">
        <v>131</v>
      </c>
      <c r="B133" s="4" t="str">
        <f>"30042021051618215099887"</f>
        <v>30042021051618215099887</v>
      </c>
      <c r="C133" s="5" t="s">
        <v>29</v>
      </c>
      <c r="D133" s="4" t="str">
        <f>"艾师戎"</f>
        <v>艾师戎</v>
      </c>
      <c r="E133" s="4" t="str">
        <f>"男"</f>
        <v>男</v>
      </c>
    </row>
    <row r="134" spans="1:5" ht="30" customHeight="1">
      <c r="A134" s="4">
        <v>132</v>
      </c>
      <c r="B134" s="4" t="str">
        <f>"300420210517131201100261"</f>
        <v>300420210517131201100261</v>
      </c>
      <c r="C134" s="5" t="s">
        <v>29</v>
      </c>
      <c r="D134" s="4" t="str">
        <f>"冯推峰"</f>
        <v>冯推峰</v>
      </c>
      <c r="E134" s="4" t="str">
        <f>"男"</f>
        <v>男</v>
      </c>
    </row>
    <row r="135" spans="1:5" ht="30" customHeight="1">
      <c r="A135" s="4">
        <v>133</v>
      </c>
      <c r="B135" s="4" t="str">
        <f>"300420210517152835100350"</f>
        <v>300420210517152835100350</v>
      </c>
      <c r="C135" s="5" t="s">
        <v>29</v>
      </c>
      <c r="D135" s="4" t="str">
        <f>"朱鹏程"</f>
        <v>朱鹏程</v>
      </c>
      <c r="E135" s="4" t="str">
        <f>"男"</f>
        <v>男</v>
      </c>
    </row>
    <row r="136" spans="1:5" ht="30" customHeight="1">
      <c r="A136" s="4">
        <v>134</v>
      </c>
      <c r="B136" s="4" t="str">
        <f>"30042021051009395383193"</f>
        <v>30042021051009395383193</v>
      </c>
      <c r="C136" s="5" t="s">
        <v>30</v>
      </c>
      <c r="D136" s="4" t="str">
        <f>"傅豪"</f>
        <v>傅豪</v>
      </c>
      <c r="E136" s="4" t="str">
        <f>"男"</f>
        <v>男</v>
      </c>
    </row>
    <row r="137" spans="1:5" ht="30" customHeight="1">
      <c r="A137" s="4">
        <v>135</v>
      </c>
      <c r="B137" s="4" t="str">
        <f>"30042021051009433883230"</f>
        <v>30042021051009433883230</v>
      </c>
      <c r="C137" s="5" t="s">
        <v>30</v>
      </c>
      <c r="D137" s="4" t="str">
        <f>"李丽琪"</f>
        <v>李丽琪</v>
      </c>
      <c r="E137" s="4" t="str">
        <f>"女"</f>
        <v>女</v>
      </c>
    </row>
    <row r="138" spans="1:5" ht="30" customHeight="1">
      <c r="A138" s="4">
        <v>136</v>
      </c>
      <c r="B138" s="4" t="str">
        <f>"30042021051010322183822"</f>
        <v>30042021051010322183822</v>
      </c>
      <c r="C138" s="5" t="s">
        <v>30</v>
      </c>
      <c r="D138" s="4" t="str">
        <f>"羊有章"</f>
        <v>羊有章</v>
      </c>
      <c r="E138" s="4" t="str">
        <f>"男"</f>
        <v>男</v>
      </c>
    </row>
    <row r="139" spans="1:5" ht="30" customHeight="1">
      <c r="A139" s="4">
        <v>137</v>
      </c>
      <c r="B139" s="4" t="str">
        <f>"30042021051011454484496"</f>
        <v>30042021051011454484496</v>
      </c>
      <c r="C139" s="5" t="s">
        <v>30</v>
      </c>
      <c r="D139" s="4" t="str">
        <f>"王宝霖"</f>
        <v>王宝霖</v>
      </c>
      <c r="E139" s="4" t="str">
        <f>"男"</f>
        <v>男</v>
      </c>
    </row>
    <row r="140" spans="1:5" ht="30" customHeight="1">
      <c r="A140" s="4">
        <v>138</v>
      </c>
      <c r="B140" s="4" t="str">
        <f>"30042021051012415284815"</f>
        <v>30042021051012415284815</v>
      </c>
      <c r="C140" s="5" t="s">
        <v>30</v>
      </c>
      <c r="D140" s="4" t="str">
        <f>"钟木兰"</f>
        <v>钟木兰</v>
      </c>
      <c r="E140" s="4" t="str">
        <f>"女"</f>
        <v>女</v>
      </c>
    </row>
    <row r="141" spans="1:5" ht="30" customHeight="1">
      <c r="A141" s="4">
        <v>139</v>
      </c>
      <c r="B141" s="4" t="str">
        <f>"30042021051012595084921"</f>
        <v>30042021051012595084921</v>
      </c>
      <c r="C141" s="5" t="s">
        <v>30</v>
      </c>
      <c r="D141" s="4" t="str">
        <f>"麦山高"</f>
        <v>麦山高</v>
      </c>
      <c r="E141" s="4" t="str">
        <f>"男"</f>
        <v>男</v>
      </c>
    </row>
    <row r="142" spans="1:5" ht="30" customHeight="1">
      <c r="A142" s="4">
        <v>140</v>
      </c>
      <c r="B142" s="4" t="str">
        <f>"30042021051013272785052"</f>
        <v>30042021051013272785052</v>
      </c>
      <c r="C142" s="5" t="s">
        <v>30</v>
      </c>
      <c r="D142" s="4" t="str">
        <f>"李观霖"</f>
        <v>李观霖</v>
      </c>
      <c r="E142" s="4" t="str">
        <f>"女"</f>
        <v>女</v>
      </c>
    </row>
    <row r="143" spans="1:5" ht="30" customHeight="1">
      <c r="A143" s="4">
        <v>141</v>
      </c>
      <c r="B143" s="4" t="str">
        <f>"30042021051014312785320"</f>
        <v>30042021051014312785320</v>
      </c>
      <c r="C143" s="5" t="s">
        <v>30</v>
      </c>
      <c r="D143" s="4" t="str">
        <f>"陈浩睿"</f>
        <v>陈浩睿</v>
      </c>
      <c r="E143" s="4" t="str">
        <f>"男"</f>
        <v>男</v>
      </c>
    </row>
    <row r="144" spans="1:5" ht="30" customHeight="1">
      <c r="A144" s="4">
        <v>142</v>
      </c>
      <c r="B144" s="4" t="str">
        <f>"30042021051016473886277"</f>
        <v>30042021051016473886277</v>
      </c>
      <c r="C144" s="5" t="s">
        <v>30</v>
      </c>
      <c r="D144" s="4" t="str">
        <f>"文瑞红"</f>
        <v>文瑞红</v>
      </c>
      <c r="E144" s="4" t="str">
        <f>"男"</f>
        <v>男</v>
      </c>
    </row>
    <row r="145" spans="1:5" ht="30" customHeight="1">
      <c r="A145" s="4">
        <v>143</v>
      </c>
      <c r="B145" s="4" t="str">
        <f>"30042021051017213986475"</f>
        <v>30042021051017213986475</v>
      </c>
      <c r="C145" s="5" t="s">
        <v>30</v>
      </c>
      <c r="D145" s="4" t="str">
        <f>"张宁宁"</f>
        <v>张宁宁</v>
      </c>
      <c r="E145" s="4" t="str">
        <f>"女"</f>
        <v>女</v>
      </c>
    </row>
    <row r="146" spans="1:5" ht="30" customHeight="1">
      <c r="A146" s="4">
        <v>144</v>
      </c>
      <c r="B146" s="4" t="str">
        <f>"30042021051017430486572"</f>
        <v>30042021051017430486572</v>
      </c>
      <c r="C146" s="5" t="s">
        <v>30</v>
      </c>
      <c r="D146" s="4" t="str">
        <f>"陈腾龙"</f>
        <v>陈腾龙</v>
      </c>
      <c r="E146" s="4" t="str">
        <f>"男"</f>
        <v>男</v>
      </c>
    </row>
    <row r="147" spans="1:5" ht="30" customHeight="1">
      <c r="A147" s="4">
        <v>145</v>
      </c>
      <c r="B147" s="4" t="str">
        <f>"30042021051018493686890"</f>
        <v>30042021051018493686890</v>
      </c>
      <c r="C147" s="5" t="s">
        <v>30</v>
      </c>
      <c r="D147" s="4" t="str">
        <f>"陈善绵"</f>
        <v>陈善绵</v>
      </c>
      <c r="E147" s="4" t="str">
        <f>"女"</f>
        <v>女</v>
      </c>
    </row>
    <row r="148" spans="1:5" ht="30" customHeight="1">
      <c r="A148" s="4">
        <v>146</v>
      </c>
      <c r="B148" s="4" t="str">
        <f>"30042021051020030287203"</f>
        <v>30042021051020030287203</v>
      </c>
      <c r="C148" s="5" t="s">
        <v>30</v>
      </c>
      <c r="D148" s="4" t="str">
        <f>"陈嘉敏"</f>
        <v>陈嘉敏</v>
      </c>
      <c r="E148" s="4" t="str">
        <f>"女"</f>
        <v>女</v>
      </c>
    </row>
    <row r="149" spans="1:5" ht="30" customHeight="1">
      <c r="A149" s="4">
        <v>147</v>
      </c>
      <c r="B149" s="4" t="str">
        <f>"30042021051021005287441"</f>
        <v>30042021051021005287441</v>
      </c>
      <c r="C149" s="5" t="s">
        <v>30</v>
      </c>
      <c r="D149" s="4" t="str">
        <f>"符东阳"</f>
        <v>符东阳</v>
      </c>
      <c r="E149" s="4" t="str">
        <f>"男"</f>
        <v>男</v>
      </c>
    </row>
    <row r="150" spans="1:5" ht="30" customHeight="1">
      <c r="A150" s="4">
        <v>148</v>
      </c>
      <c r="B150" s="4" t="str">
        <f>"30042021051021534687693"</f>
        <v>30042021051021534687693</v>
      </c>
      <c r="C150" s="5" t="s">
        <v>30</v>
      </c>
      <c r="D150" s="4" t="str">
        <f>"黄凯"</f>
        <v>黄凯</v>
      </c>
      <c r="E150" s="4" t="str">
        <f>"男"</f>
        <v>男</v>
      </c>
    </row>
    <row r="151" spans="1:5" ht="30" customHeight="1">
      <c r="A151" s="4">
        <v>149</v>
      </c>
      <c r="B151" s="4" t="str">
        <f>"30042021051100091488117"</f>
        <v>30042021051100091488117</v>
      </c>
      <c r="C151" s="5" t="s">
        <v>30</v>
      </c>
      <c r="D151" s="4" t="str">
        <f>"周煌程"</f>
        <v>周煌程</v>
      </c>
      <c r="E151" s="4" t="str">
        <f>"男"</f>
        <v>男</v>
      </c>
    </row>
    <row r="152" spans="1:5" ht="30" customHeight="1">
      <c r="A152" s="4">
        <v>150</v>
      </c>
      <c r="B152" s="4" t="str">
        <f>"30042021051101084288159"</f>
        <v>30042021051101084288159</v>
      </c>
      <c r="C152" s="5" t="s">
        <v>30</v>
      </c>
      <c r="D152" s="4" t="str">
        <f>"蔡娥"</f>
        <v>蔡娥</v>
      </c>
      <c r="E152" s="4" t="str">
        <f aca="true" t="shared" si="8" ref="E152:E158">"女"</f>
        <v>女</v>
      </c>
    </row>
    <row r="153" spans="1:5" ht="30" customHeight="1">
      <c r="A153" s="4">
        <v>151</v>
      </c>
      <c r="B153" s="4" t="str">
        <f>"30042021051108315088293"</f>
        <v>30042021051108315088293</v>
      </c>
      <c r="C153" s="5" t="s">
        <v>30</v>
      </c>
      <c r="D153" s="4" t="str">
        <f>"曹宣"</f>
        <v>曹宣</v>
      </c>
      <c r="E153" s="4" t="str">
        <f t="shared" si="8"/>
        <v>女</v>
      </c>
    </row>
    <row r="154" spans="1:5" ht="30" customHeight="1">
      <c r="A154" s="4">
        <v>152</v>
      </c>
      <c r="B154" s="4" t="str">
        <f>"30042021051110154488771"</f>
        <v>30042021051110154488771</v>
      </c>
      <c r="C154" s="5" t="s">
        <v>30</v>
      </c>
      <c r="D154" s="4" t="str">
        <f>"孙欣宇"</f>
        <v>孙欣宇</v>
      </c>
      <c r="E154" s="4" t="str">
        <f t="shared" si="8"/>
        <v>女</v>
      </c>
    </row>
    <row r="155" spans="1:5" ht="30" customHeight="1">
      <c r="A155" s="4">
        <v>153</v>
      </c>
      <c r="B155" s="4" t="str">
        <f>"30042021051110571688995"</f>
        <v>30042021051110571688995</v>
      </c>
      <c r="C155" s="5" t="s">
        <v>30</v>
      </c>
      <c r="D155" s="4" t="str">
        <f>"程启烨"</f>
        <v>程启烨</v>
      </c>
      <c r="E155" s="4" t="str">
        <f t="shared" si="8"/>
        <v>女</v>
      </c>
    </row>
    <row r="156" spans="1:5" ht="30" customHeight="1">
      <c r="A156" s="4">
        <v>154</v>
      </c>
      <c r="B156" s="4" t="str">
        <f>"30042021051111001789016"</f>
        <v>30042021051111001789016</v>
      </c>
      <c r="C156" s="5" t="s">
        <v>30</v>
      </c>
      <c r="D156" s="4" t="str">
        <f>"彭丽"</f>
        <v>彭丽</v>
      </c>
      <c r="E156" s="4" t="str">
        <f t="shared" si="8"/>
        <v>女</v>
      </c>
    </row>
    <row r="157" spans="1:5" ht="30" customHeight="1">
      <c r="A157" s="4">
        <v>155</v>
      </c>
      <c r="B157" s="4" t="str">
        <f>"30042021051111085989061"</f>
        <v>30042021051111085989061</v>
      </c>
      <c r="C157" s="5" t="s">
        <v>30</v>
      </c>
      <c r="D157" s="4" t="str">
        <f>"杨倩倩"</f>
        <v>杨倩倩</v>
      </c>
      <c r="E157" s="4" t="str">
        <f t="shared" si="8"/>
        <v>女</v>
      </c>
    </row>
    <row r="158" spans="1:5" ht="30" customHeight="1">
      <c r="A158" s="4">
        <v>156</v>
      </c>
      <c r="B158" s="4" t="str">
        <f>"30042021051111321189149"</f>
        <v>30042021051111321189149</v>
      </c>
      <c r="C158" s="5" t="s">
        <v>30</v>
      </c>
      <c r="D158" s="4" t="str">
        <f>"李文艳"</f>
        <v>李文艳</v>
      </c>
      <c r="E158" s="4" t="str">
        <f t="shared" si="8"/>
        <v>女</v>
      </c>
    </row>
    <row r="159" spans="1:5" ht="30" customHeight="1">
      <c r="A159" s="4">
        <v>157</v>
      </c>
      <c r="B159" s="4" t="str">
        <f>"30042021051116221890061"</f>
        <v>30042021051116221890061</v>
      </c>
      <c r="C159" s="5" t="s">
        <v>30</v>
      </c>
      <c r="D159" s="4" t="str">
        <f>"龙敏峰"</f>
        <v>龙敏峰</v>
      </c>
      <c r="E159" s="4" t="str">
        <f>"男"</f>
        <v>男</v>
      </c>
    </row>
    <row r="160" spans="1:5" ht="30" customHeight="1">
      <c r="A160" s="4">
        <v>158</v>
      </c>
      <c r="B160" s="4" t="str">
        <f>"30042021051209472691747"</f>
        <v>30042021051209472691747</v>
      </c>
      <c r="C160" s="5" t="s">
        <v>30</v>
      </c>
      <c r="D160" s="4" t="str">
        <f>"饶健冬"</f>
        <v>饶健冬</v>
      </c>
      <c r="E160" s="4" t="str">
        <f>"男"</f>
        <v>男</v>
      </c>
    </row>
    <row r="161" spans="1:5" ht="30" customHeight="1">
      <c r="A161" s="4">
        <v>159</v>
      </c>
      <c r="B161" s="4" t="str">
        <f>"30042021051210012291812"</f>
        <v>30042021051210012291812</v>
      </c>
      <c r="C161" s="5" t="s">
        <v>30</v>
      </c>
      <c r="D161" s="4" t="str">
        <f>"王甜甜"</f>
        <v>王甜甜</v>
      </c>
      <c r="E161" s="4" t="str">
        <f>"女"</f>
        <v>女</v>
      </c>
    </row>
    <row r="162" spans="1:5" ht="30" customHeight="1">
      <c r="A162" s="4">
        <v>160</v>
      </c>
      <c r="B162" s="4" t="str">
        <f>"30042021051314241695177"</f>
        <v>30042021051314241695177</v>
      </c>
      <c r="C162" s="5" t="s">
        <v>30</v>
      </c>
      <c r="D162" s="4" t="str">
        <f>"贾钰淇"</f>
        <v>贾钰淇</v>
      </c>
      <c r="E162" s="4" t="str">
        <f>"女"</f>
        <v>女</v>
      </c>
    </row>
    <row r="163" spans="1:5" ht="30" customHeight="1">
      <c r="A163" s="4">
        <v>161</v>
      </c>
      <c r="B163" s="4" t="str">
        <f>"30042021051317090095576"</f>
        <v>30042021051317090095576</v>
      </c>
      <c r="C163" s="5" t="s">
        <v>30</v>
      </c>
      <c r="D163" s="4" t="str">
        <f>"王玉兰"</f>
        <v>王玉兰</v>
      </c>
      <c r="E163" s="4" t="str">
        <f>"女"</f>
        <v>女</v>
      </c>
    </row>
    <row r="164" spans="1:5" ht="30" customHeight="1">
      <c r="A164" s="4">
        <v>162</v>
      </c>
      <c r="B164" s="4" t="str">
        <f>"30042021051318294895744"</f>
        <v>30042021051318294895744</v>
      </c>
      <c r="C164" s="5" t="s">
        <v>30</v>
      </c>
      <c r="D164" s="4" t="str">
        <f>"谢於勇"</f>
        <v>谢於勇</v>
      </c>
      <c r="E164" s="4" t="str">
        <f>"男"</f>
        <v>男</v>
      </c>
    </row>
    <row r="165" spans="1:5" ht="30" customHeight="1">
      <c r="A165" s="4">
        <v>163</v>
      </c>
      <c r="B165" s="4" t="str">
        <f>"30042021051322214996213"</f>
        <v>30042021051322214996213</v>
      </c>
      <c r="C165" s="5" t="s">
        <v>30</v>
      </c>
      <c r="D165" s="4" t="str">
        <f>"卢源欢"</f>
        <v>卢源欢</v>
      </c>
      <c r="E165" s="4" t="str">
        <f aca="true" t="shared" si="9" ref="E165:E171">"女"</f>
        <v>女</v>
      </c>
    </row>
    <row r="166" spans="1:5" ht="30" customHeight="1">
      <c r="A166" s="4">
        <v>164</v>
      </c>
      <c r="B166" s="4" t="str">
        <f>"30042021051323342096340"</f>
        <v>30042021051323342096340</v>
      </c>
      <c r="C166" s="5" t="s">
        <v>30</v>
      </c>
      <c r="D166" s="4" t="str">
        <f>"林日婉"</f>
        <v>林日婉</v>
      </c>
      <c r="E166" s="4" t="str">
        <f t="shared" si="9"/>
        <v>女</v>
      </c>
    </row>
    <row r="167" spans="1:5" ht="30" customHeight="1">
      <c r="A167" s="4">
        <v>165</v>
      </c>
      <c r="B167" s="4" t="str">
        <f>"30042021051422112298060"</f>
        <v>30042021051422112298060</v>
      </c>
      <c r="C167" s="5" t="s">
        <v>30</v>
      </c>
      <c r="D167" s="4" t="str">
        <f>"张宇"</f>
        <v>张宇</v>
      </c>
      <c r="E167" s="4" t="str">
        <f t="shared" si="9"/>
        <v>女</v>
      </c>
    </row>
    <row r="168" spans="1:5" ht="30" customHeight="1">
      <c r="A168" s="4">
        <v>166</v>
      </c>
      <c r="B168" s="4" t="str">
        <f>"30042021051513340298786"</f>
        <v>30042021051513340298786</v>
      </c>
      <c r="C168" s="5" t="s">
        <v>30</v>
      </c>
      <c r="D168" s="4" t="str">
        <f>"谢春雅"</f>
        <v>谢春雅</v>
      </c>
      <c r="E168" s="4" t="str">
        <f t="shared" si="9"/>
        <v>女</v>
      </c>
    </row>
    <row r="169" spans="1:5" ht="30" customHeight="1">
      <c r="A169" s="4">
        <v>167</v>
      </c>
      <c r="B169" s="4" t="str">
        <f>"30042021051517213599124"</f>
        <v>30042021051517213599124</v>
      </c>
      <c r="C169" s="5" t="s">
        <v>30</v>
      </c>
      <c r="D169" s="4" t="str">
        <f>"王元秀"</f>
        <v>王元秀</v>
      </c>
      <c r="E169" s="4" t="str">
        <f t="shared" si="9"/>
        <v>女</v>
      </c>
    </row>
    <row r="170" spans="1:5" ht="30" customHeight="1">
      <c r="A170" s="4">
        <v>168</v>
      </c>
      <c r="B170" s="4" t="str">
        <f>"30042021051611513499644"</f>
        <v>30042021051611513499644</v>
      </c>
      <c r="C170" s="5" t="s">
        <v>30</v>
      </c>
      <c r="D170" s="4" t="str">
        <f>"陈太露"</f>
        <v>陈太露</v>
      </c>
      <c r="E170" s="4" t="str">
        <f t="shared" si="9"/>
        <v>女</v>
      </c>
    </row>
    <row r="171" spans="1:5" ht="30" customHeight="1">
      <c r="A171" s="4">
        <v>169</v>
      </c>
      <c r="B171" s="4" t="str">
        <f>"30042021051612310699678"</f>
        <v>30042021051612310699678</v>
      </c>
      <c r="C171" s="5" t="s">
        <v>30</v>
      </c>
      <c r="D171" s="4" t="str">
        <f>"丛丽丽"</f>
        <v>丛丽丽</v>
      </c>
      <c r="E171" s="4" t="str">
        <f t="shared" si="9"/>
        <v>女</v>
      </c>
    </row>
    <row r="172" spans="1:5" ht="30" customHeight="1">
      <c r="A172" s="4">
        <v>170</v>
      </c>
      <c r="B172" s="4" t="str">
        <f>"30042021051616123099819"</f>
        <v>30042021051616123099819</v>
      </c>
      <c r="C172" s="5" t="s">
        <v>30</v>
      </c>
      <c r="D172" s="4" t="str">
        <f>"欧阳鹏"</f>
        <v>欧阳鹏</v>
      </c>
      <c r="E172" s="4" t="str">
        <f>"男"</f>
        <v>男</v>
      </c>
    </row>
    <row r="173" spans="1:5" ht="30" customHeight="1">
      <c r="A173" s="4">
        <v>171</v>
      </c>
      <c r="B173" s="4" t="str">
        <f>"300420210516234835100025"</f>
        <v>300420210516234835100025</v>
      </c>
      <c r="C173" s="5" t="s">
        <v>30</v>
      </c>
      <c r="D173" s="4" t="str">
        <f>"石曼灏"</f>
        <v>石曼灏</v>
      </c>
      <c r="E173" s="4" t="str">
        <f>"女"</f>
        <v>女</v>
      </c>
    </row>
    <row r="174" spans="1:5" ht="30" customHeight="1">
      <c r="A174" s="4">
        <v>172</v>
      </c>
      <c r="B174" s="4" t="str">
        <f>"30042021051017212386474"</f>
        <v>30042021051017212386474</v>
      </c>
      <c r="C174" s="5" t="s">
        <v>31</v>
      </c>
      <c r="D174" s="4" t="str">
        <f>"许子巍"</f>
        <v>许子巍</v>
      </c>
      <c r="E174" s="4" t="str">
        <f>"男"</f>
        <v>男</v>
      </c>
    </row>
    <row r="175" spans="1:5" ht="30" customHeight="1">
      <c r="A175" s="4">
        <v>173</v>
      </c>
      <c r="B175" s="4" t="str">
        <f>"30042021051209064491565"</f>
        <v>30042021051209064491565</v>
      </c>
      <c r="C175" s="5" t="s">
        <v>31</v>
      </c>
      <c r="D175" s="4" t="str">
        <f>"付文晶"</f>
        <v>付文晶</v>
      </c>
      <c r="E175" s="4" t="str">
        <f aca="true" t="shared" si="10" ref="E175:E181">"女"</f>
        <v>女</v>
      </c>
    </row>
    <row r="176" spans="1:5" ht="30" customHeight="1">
      <c r="A176" s="4">
        <v>174</v>
      </c>
      <c r="B176" s="4" t="str">
        <f>"30042021051617574499873"</f>
        <v>30042021051617574499873</v>
      </c>
      <c r="C176" s="5" t="s">
        <v>31</v>
      </c>
      <c r="D176" s="4" t="str">
        <f>"林雅雯"</f>
        <v>林雅雯</v>
      </c>
      <c r="E176" s="4" t="str">
        <f t="shared" si="10"/>
        <v>女</v>
      </c>
    </row>
    <row r="177" spans="1:5" ht="30" customHeight="1">
      <c r="A177" s="4">
        <v>175</v>
      </c>
      <c r="B177" s="4" t="str">
        <f>"30042021051021523487688"</f>
        <v>30042021051021523487688</v>
      </c>
      <c r="C177" s="5" t="s">
        <v>32</v>
      </c>
      <c r="D177" s="4" t="str">
        <f>"薛桂兰"</f>
        <v>薛桂兰</v>
      </c>
      <c r="E177" s="4" t="str">
        <f t="shared" si="10"/>
        <v>女</v>
      </c>
    </row>
    <row r="178" spans="1:5" ht="30" customHeight="1">
      <c r="A178" s="4">
        <v>176</v>
      </c>
      <c r="B178" s="4" t="str">
        <f>"30042021051121090290929"</f>
        <v>30042021051121090290929</v>
      </c>
      <c r="C178" s="5" t="s">
        <v>32</v>
      </c>
      <c r="D178" s="4" t="str">
        <f>"刘子萍"</f>
        <v>刘子萍</v>
      </c>
      <c r="E178" s="4" t="str">
        <f t="shared" si="10"/>
        <v>女</v>
      </c>
    </row>
    <row r="179" spans="1:5" ht="30" customHeight="1">
      <c r="A179" s="4">
        <v>177</v>
      </c>
      <c r="B179" s="4" t="str">
        <f>"30042021051414524097242"</f>
        <v>30042021051414524097242</v>
      </c>
      <c r="C179" s="5" t="s">
        <v>32</v>
      </c>
      <c r="D179" s="4" t="str">
        <f>"王慧"</f>
        <v>王慧</v>
      </c>
      <c r="E179" s="4" t="str">
        <f t="shared" si="10"/>
        <v>女</v>
      </c>
    </row>
    <row r="180" spans="1:5" ht="30" customHeight="1">
      <c r="A180" s="4">
        <v>178</v>
      </c>
      <c r="B180" s="4" t="str">
        <f>"30042021051009045782791"</f>
        <v>30042021051009045782791</v>
      </c>
      <c r="C180" s="5" t="s">
        <v>33</v>
      </c>
      <c r="D180" s="4" t="str">
        <f>"王壮丹"</f>
        <v>王壮丹</v>
      </c>
      <c r="E180" s="4" t="str">
        <f t="shared" si="10"/>
        <v>女</v>
      </c>
    </row>
    <row r="181" spans="1:5" ht="30" customHeight="1">
      <c r="A181" s="4">
        <v>179</v>
      </c>
      <c r="B181" s="4" t="str">
        <f>"30042021051009334383135"</f>
        <v>30042021051009334383135</v>
      </c>
      <c r="C181" s="5" t="s">
        <v>33</v>
      </c>
      <c r="D181" s="4" t="str">
        <f>"刘冬梅"</f>
        <v>刘冬梅</v>
      </c>
      <c r="E181" s="4" t="str">
        <f t="shared" si="10"/>
        <v>女</v>
      </c>
    </row>
    <row r="182" spans="1:5" ht="30" customHeight="1">
      <c r="A182" s="4">
        <v>180</v>
      </c>
      <c r="B182" s="4" t="str">
        <f>"30042021051010023783430"</f>
        <v>30042021051010023783430</v>
      </c>
      <c r="C182" s="5" t="s">
        <v>33</v>
      </c>
      <c r="D182" s="4" t="str">
        <f>"杜文瑞"</f>
        <v>杜文瑞</v>
      </c>
      <c r="E182" s="4" t="str">
        <f>"男"</f>
        <v>男</v>
      </c>
    </row>
    <row r="183" spans="1:5" ht="30" customHeight="1">
      <c r="A183" s="4">
        <v>181</v>
      </c>
      <c r="B183" s="4" t="str">
        <f>"30042021051011401584465"</f>
        <v>30042021051011401584465</v>
      </c>
      <c r="C183" s="5" t="s">
        <v>33</v>
      </c>
      <c r="D183" s="4" t="str">
        <f>"曾泰如"</f>
        <v>曾泰如</v>
      </c>
      <c r="E183" s="4" t="str">
        <f aca="true" t="shared" si="11" ref="E183:E188">"女"</f>
        <v>女</v>
      </c>
    </row>
    <row r="184" spans="1:5" ht="30" customHeight="1">
      <c r="A184" s="4">
        <v>182</v>
      </c>
      <c r="B184" s="4" t="str">
        <f>"30042021051012172084661"</f>
        <v>30042021051012172084661</v>
      </c>
      <c r="C184" s="5" t="s">
        <v>33</v>
      </c>
      <c r="D184" s="4" t="str">
        <f>"胡青兰"</f>
        <v>胡青兰</v>
      </c>
      <c r="E184" s="4" t="str">
        <f t="shared" si="11"/>
        <v>女</v>
      </c>
    </row>
    <row r="185" spans="1:5" ht="30" customHeight="1">
      <c r="A185" s="4">
        <v>183</v>
      </c>
      <c r="B185" s="4" t="str">
        <f>"30042021051012230384691"</f>
        <v>30042021051012230384691</v>
      </c>
      <c r="C185" s="5" t="s">
        <v>33</v>
      </c>
      <c r="D185" s="4" t="str">
        <f>"何青霞"</f>
        <v>何青霞</v>
      </c>
      <c r="E185" s="4" t="str">
        <f t="shared" si="11"/>
        <v>女</v>
      </c>
    </row>
    <row r="186" spans="1:5" ht="30" customHeight="1">
      <c r="A186" s="4">
        <v>184</v>
      </c>
      <c r="B186" s="4" t="str">
        <f>"30042021051012404384808"</f>
        <v>30042021051012404384808</v>
      </c>
      <c r="C186" s="5" t="s">
        <v>33</v>
      </c>
      <c r="D186" s="4" t="str">
        <f>"云微"</f>
        <v>云微</v>
      </c>
      <c r="E186" s="4" t="str">
        <f t="shared" si="11"/>
        <v>女</v>
      </c>
    </row>
    <row r="187" spans="1:5" ht="30" customHeight="1">
      <c r="A187" s="4">
        <v>185</v>
      </c>
      <c r="B187" s="4" t="str">
        <f>"30042021051013515085163"</f>
        <v>30042021051013515085163</v>
      </c>
      <c r="C187" s="5" t="s">
        <v>33</v>
      </c>
      <c r="D187" s="4" t="str">
        <f>"吉书娜"</f>
        <v>吉书娜</v>
      </c>
      <c r="E187" s="4" t="str">
        <f t="shared" si="11"/>
        <v>女</v>
      </c>
    </row>
    <row r="188" spans="1:5" ht="30" customHeight="1">
      <c r="A188" s="4">
        <v>186</v>
      </c>
      <c r="B188" s="4" t="str">
        <f>"30042021051014404885368"</f>
        <v>30042021051014404885368</v>
      </c>
      <c r="C188" s="5" t="s">
        <v>33</v>
      </c>
      <c r="D188" s="4" t="str">
        <f>"吴美戊"</f>
        <v>吴美戊</v>
      </c>
      <c r="E188" s="4" t="str">
        <f t="shared" si="11"/>
        <v>女</v>
      </c>
    </row>
    <row r="189" spans="1:5" ht="30" customHeight="1">
      <c r="A189" s="4">
        <v>187</v>
      </c>
      <c r="B189" s="4" t="str">
        <f>"30042021051015264185685"</f>
        <v>30042021051015264185685</v>
      </c>
      <c r="C189" s="5" t="s">
        <v>33</v>
      </c>
      <c r="D189" s="4" t="str">
        <f>"邝敦平"</f>
        <v>邝敦平</v>
      </c>
      <c r="E189" s="4" t="str">
        <f>"男"</f>
        <v>男</v>
      </c>
    </row>
    <row r="190" spans="1:5" ht="30" customHeight="1">
      <c r="A190" s="4">
        <v>188</v>
      </c>
      <c r="B190" s="4" t="str">
        <f>"30042021051016062285969"</f>
        <v>30042021051016062285969</v>
      </c>
      <c r="C190" s="5" t="s">
        <v>33</v>
      </c>
      <c r="D190" s="4" t="str">
        <f>"陈积威"</f>
        <v>陈积威</v>
      </c>
      <c r="E190" s="4" t="str">
        <f>"男"</f>
        <v>男</v>
      </c>
    </row>
    <row r="191" spans="1:5" ht="30" customHeight="1">
      <c r="A191" s="4">
        <v>189</v>
      </c>
      <c r="B191" s="4" t="str">
        <f>"30042021051016513086300"</f>
        <v>30042021051016513086300</v>
      </c>
      <c r="C191" s="5" t="s">
        <v>33</v>
      </c>
      <c r="D191" s="4" t="str">
        <f>"麦宁"</f>
        <v>麦宁</v>
      </c>
      <c r="E191" s="4" t="str">
        <f>"女"</f>
        <v>女</v>
      </c>
    </row>
    <row r="192" spans="1:5" ht="30" customHeight="1">
      <c r="A192" s="4">
        <v>190</v>
      </c>
      <c r="B192" s="4" t="str">
        <f>"30042021051017282786504"</f>
        <v>30042021051017282786504</v>
      </c>
      <c r="C192" s="5" t="s">
        <v>33</v>
      </c>
      <c r="D192" s="4" t="str">
        <f>"潘月阳"</f>
        <v>潘月阳</v>
      </c>
      <c r="E192" s="4" t="str">
        <f>"男"</f>
        <v>男</v>
      </c>
    </row>
    <row r="193" spans="1:5" ht="30" customHeight="1">
      <c r="A193" s="4">
        <v>191</v>
      </c>
      <c r="B193" s="4" t="str">
        <f>"30042021051017331286528"</f>
        <v>30042021051017331286528</v>
      </c>
      <c r="C193" s="5" t="s">
        <v>33</v>
      </c>
      <c r="D193" s="4" t="str">
        <f>"林小莉"</f>
        <v>林小莉</v>
      </c>
      <c r="E193" s="4" t="str">
        <f aca="true" t="shared" si="12" ref="E193:E200">"女"</f>
        <v>女</v>
      </c>
    </row>
    <row r="194" spans="1:5" ht="30" customHeight="1">
      <c r="A194" s="4">
        <v>192</v>
      </c>
      <c r="B194" s="4" t="str">
        <f>"30042021051017333386531"</f>
        <v>30042021051017333386531</v>
      </c>
      <c r="C194" s="5" t="s">
        <v>33</v>
      </c>
      <c r="D194" s="4" t="str">
        <f>"赵秀香"</f>
        <v>赵秀香</v>
      </c>
      <c r="E194" s="4" t="str">
        <f t="shared" si="12"/>
        <v>女</v>
      </c>
    </row>
    <row r="195" spans="1:5" ht="30" customHeight="1">
      <c r="A195" s="4">
        <v>193</v>
      </c>
      <c r="B195" s="4" t="str">
        <f>"30042021051017435486579"</f>
        <v>30042021051017435486579</v>
      </c>
      <c r="C195" s="5" t="s">
        <v>33</v>
      </c>
      <c r="D195" s="4" t="str">
        <f>"庞方妹"</f>
        <v>庞方妹</v>
      </c>
      <c r="E195" s="4" t="str">
        <f t="shared" si="12"/>
        <v>女</v>
      </c>
    </row>
    <row r="196" spans="1:5" ht="30" customHeight="1">
      <c r="A196" s="4">
        <v>194</v>
      </c>
      <c r="B196" s="4" t="str">
        <f>"30042021051019430087094"</f>
        <v>30042021051019430087094</v>
      </c>
      <c r="C196" s="5" t="s">
        <v>33</v>
      </c>
      <c r="D196" s="4" t="str">
        <f>"吴秋香"</f>
        <v>吴秋香</v>
      </c>
      <c r="E196" s="4" t="str">
        <f t="shared" si="12"/>
        <v>女</v>
      </c>
    </row>
    <row r="197" spans="1:5" ht="30" customHeight="1">
      <c r="A197" s="4">
        <v>195</v>
      </c>
      <c r="B197" s="4" t="str">
        <f>"30042021051020013087195"</f>
        <v>30042021051020013087195</v>
      </c>
      <c r="C197" s="5" t="s">
        <v>33</v>
      </c>
      <c r="D197" s="4" t="str">
        <f>"邓月园"</f>
        <v>邓月园</v>
      </c>
      <c r="E197" s="4" t="str">
        <f t="shared" si="12"/>
        <v>女</v>
      </c>
    </row>
    <row r="198" spans="1:5" ht="30" customHeight="1">
      <c r="A198" s="4">
        <v>196</v>
      </c>
      <c r="B198" s="4" t="str">
        <f>"30042021051020223487285"</f>
        <v>30042021051020223487285</v>
      </c>
      <c r="C198" s="5" t="s">
        <v>33</v>
      </c>
      <c r="D198" s="4" t="str">
        <f>"谭玉曼"</f>
        <v>谭玉曼</v>
      </c>
      <c r="E198" s="4" t="str">
        <f t="shared" si="12"/>
        <v>女</v>
      </c>
    </row>
    <row r="199" spans="1:5" ht="30" customHeight="1">
      <c r="A199" s="4">
        <v>197</v>
      </c>
      <c r="B199" s="4" t="str">
        <f>"30042021051020301587315"</f>
        <v>30042021051020301587315</v>
      </c>
      <c r="C199" s="5" t="s">
        <v>33</v>
      </c>
      <c r="D199" s="4" t="str">
        <f>"黄小敏"</f>
        <v>黄小敏</v>
      </c>
      <c r="E199" s="4" t="str">
        <f t="shared" si="12"/>
        <v>女</v>
      </c>
    </row>
    <row r="200" spans="1:5" ht="30" customHeight="1">
      <c r="A200" s="4">
        <v>198</v>
      </c>
      <c r="B200" s="4" t="str">
        <f>"30042021051021193787510"</f>
        <v>30042021051021193787510</v>
      </c>
      <c r="C200" s="5" t="s">
        <v>33</v>
      </c>
      <c r="D200" s="4" t="str">
        <f>"洪云"</f>
        <v>洪云</v>
      </c>
      <c r="E200" s="4" t="str">
        <f t="shared" si="12"/>
        <v>女</v>
      </c>
    </row>
    <row r="201" spans="1:5" ht="30" customHeight="1">
      <c r="A201" s="4">
        <v>199</v>
      </c>
      <c r="B201" s="4" t="str">
        <f>"30042021051021311687574"</f>
        <v>30042021051021311687574</v>
      </c>
      <c r="C201" s="5" t="s">
        <v>33</v>
      </c>
      <c r="D201" s="4" t="str">
        <f>"周克琦"</f>
        <v>周克琦</v>
      </c>
      <c r="E201" s="4" t="str">
        <f>"男"</f>
        <v>男</v>
      </c>
    </row>
    <row r="202" spans="1:5" ht="30" customHeight="1">
      <c r="A202" s="4">
        <v>200</v>
      </c>
      <c r="B202" s="4" t="str">
        <f>"30042021051023125488008"</f>
        <v>30042021051023125488008</v>
      </c>
      <c r="C202" s="5" t="s">
        <v>33</v>
      </c>
      <c r="D202" s="4" t="str">
        <f>"许海沙"</f>
        <v>许海沙</v>
      </c>
      <c r="E202" s="4" t="str">
        <f>"女"</f>
        <v>女</v>
      </c>
    </row>
    <row r="203" spans="1:5" ht="30" customHeight="1">
      <c r="A203" s="4">
        <v>201</v>
      </c>
      <c r="B203" s="4" t="str">
        <f>"30042021051100252088138"</f>
        <v>30042021051100252088138</v>
      </c>
      <c r="C203" s="5" t="s">
        <v>33</v>
      </c>
      <c r="D203" s="4" t="str">
        <f>"林树利"</f>
        <v>林树利</v>
      </c>
      <c r="E203" s="4" t="str">
        <f>"男"</f>
        <v>男</v>
      </c>
    </row>
    <row r="204" spans="1:5" ht="30" customHeight="1">
      <c r="A204" s="4">
        <v>202</v>
      </c>
      <c r="B204" s="4" t="str">
        <f>"30042021051106382188186"</f>
        <v>30042021051106382188186</v>
      </c>
      <c r="C204" s="5" t="s">
        <v>33</v>
      </c>
      <c r="D204" s="4" t="str">
        <f>"许秀妹"</f>
        <v>许秀妹</v>
      </c>
      <c r="E204" s="4" t="str">
        <f>"女"</f>
        <v>女</v>
      </c>
    </row>
    <row r="205" spans="1:5" ht="30" customHeight="1">
      <c r="A205" s="4">
        <v>203</v>
      </c>
      <c r="B205" s="4" t="str">
        <f>"30042021051109062788438"</f>
        <v>30042021051109062788438</v>
      </c>
      <c r="C205" s="5" t="s">
        <v>33</v>
      </c>
      <c r="D205" s="4" t="str">
        <f>"李英慧"</f>
        <v>李英慧</v>
      </c>
      <c r="E205" s="4" t="str">
        <f>"女"</f>
        <v>女</v>
      </c>
    </row>
    <row r="206" spans="1:5" ht="30" customHeight="1">
      <c r="A206" s="4">
        <v>204</v>
      </c>
      <c r="B206" s="4" t="str">
        <f>"30042021051109062988439"</f>
        <v>30042021051109062988439</v>
      </c>
      <c r="C206" s="5" t="s">
        <v>33</v>
      </c>
      <c r="D206" s="4" t="str">
        <f>"陈玉梅"</f>
        <v>陈玉梅</v>
      </c>
      <c r="E206" s="4" t="str">
        <f>"女"</f>
        <v>女</v>
      </c>
    </row>
    <row r="207" spans="1:5" ht="30" customHeight="1">
      <c r="A207" s="4">
        <v>205</v>
      </c>
      <c r="B207" s="4" t="str">
        <f>"30042021051112291989319"</f>
        <v>30042021051112291989319</v>
      </c>
      <c r="C207" s="5" t="s">
        <v>33</v>
      </c>
      <c r="D207" s="4" t="str">
        <f>"林铄明"</f>
        <v>林铄明</v>
      </c>
      <c r="E207" s="4" t="str">
        <f>"男"</f>
        <v>男</v>
      </c>
    </row>
    <row r="208" spans="1:5" ht="30" customHeight="1">
      <c r="A208" s="4">
        <v>206</v>
      </c>
      <c r="B208" s="4" t="str">
        <f>"30042021051115175789779"</f>
        <v>30042021051115175789779</v>
      </c>
      <c r="C208" s="5" t="s">
        <v>33</v>
      </c>
      <c r="D208" s="4" t="str">
        <f>"余伟健"</f>
        <v>余伟健</v>
      </c>
      <c r="E208" s="4" t="str">
        <f>"男"</f>
        <v>男</v>
      </c>
    </row>
    <row r="209" spans="1:5" ht="30" customHeight="1">
      <c r="A209" s="4">
        <v>207</v>
      </c>
      <c r="B209" s="4" t="str">
        <f>"30042021051116171790039"</f>
        <v>30042021051116171790039</v>
      </c>
      <c r="C209" s="5" t="s">
        <v>33</v>
      </c>
      <c r="D209" s="4" t="str">
        <f>"韩雅"</f>
        <v>韩雅</v>
      </c>
      <c r="E209" s="4" t="str">
        <f aca="true" t="shared" si="13" ref="E209:E221">"女"</f>
        <v>女</v>
      </c>
    </row>
    <row r="210" spans="1:5" ht="30" customHeight="1">
      <c r="A210" s="4">
        <v>208</v>
      </c>
      <c r="B210" s="4" t="str">
        <f>"30042021051122143791124"</f>
        <v>30042021051122143791124</v>
      </c>
      <c r="C210" s="5" t="s">
        <v>33</v>
      </c>
      <c r="D210" s="4" t="str">
        <f>"王小惠"</f>
        <v>王小惠</v>
      </c>
      <c r="E210" s="4" t="str">
        <f t="shared" si="13"/>
        <v>女</v>
      </c>
    </row>
    <row r="211" spans="1:5" ht="30" customHeight="1">
      <c r="A211" s="4">
        <v>209</v>
      </c>
      <c r="B211" s="4" t="str">
        <f>"30042021051122371091204"</f>
        <v>30042021051122371091204</v>
      </c>
      <c r="C211" s="5" t="s">
        <v>33</v>
      </c>
      <c r="D211" s="4" t="str">
        <f>"陈小倩"</f>
        <v>陈小倩</v>
      </c>
      <c r="E211" s="4" t="str">
        <f t="shared" si="13"/>
        <v>女</v>
      </c>
    </row>
    <row r="212" spans="1:5" ht="30" customHeight="1">
      <c r="A212" s="4">
        <v>210</v>
      </c>
      <c r="B212" s="4" t="str">
        <f>"30042021051123323691320"</f>
        <v>30042021051123323691320</v>
      </c>
      <c r="C212" s="5" t="s">
        <v>33</v>
      </c>
      <c r="D212" s="4" t="str">
        <f>"陈小萍"</f>
        <v>陈小萍</v>
      </c>
      <c r="E212" s="4" t="str">
        <f t="shared" si="13"/>
        <v>女</v>
      </c>
    </row>
    <row r="213" spans="1:5" ht="30" customHeight="1">
      <c r="A213" s="4">
        <v>211</v>
      </c>
      <c r="B213" s="4" t="str">
        <f>"30042021051210303191955"</f>
        <v>30042021051210303191955</v>
      </c>
      <c r="C213" s="5" t="s">
        <v>33</v>
      </c>
      <c r="D213" s="4" t="str">
        <f>"许云捷"</f>
        <v>许云捷</v>
      </c>
      <c r="E213" s="4" t="str">
        <f t="shared" si="13"/>
        <v>女</v>
      </c>
    </row>
    <row r="214" spans="1:5" ht="30" customHeight="1">
      <c r="A214" s="4">
        <v>212</v>
      </c>
      <c r="B214" s="4" t="str">
        <f>"30042021051214005792659"</f>
        <v>30042021051214005792659</v>
      </c>
      <c r="C214" s="5" t="s">
        <v>33</v>
      </c>
      <c r="D214" s="4" t="str">
        <f>"王丽芬"</f>
        <v>王丽芬</v>
      </c>
      <c r="E214" s="4" t="str">
        <f t="shared" si="13"/>
        <v>女</v>
      </c>
    </row>
    <row r="215" spans="1:5" ht="30" customHeight="1">
      <c r="A215" s="4">
        <v>213</v>
      </c>
      <c r="B215" s="4" t="str">
        <f>"30042021051215334592948"</f>
        <v>30042021051215334592948</v>
      </c>
      <c r="C215" s="5" t="s">
        <v>33</v>
      </c>
      <c r="D215" s="4" t="str">
        <f>"赖敏敏"</f>
        <v>赖敏敏</v>
      </c>
      <c r="E215" s="4" t="str">
        <f t="shared" si="13"/>
        <v>女</v>
      </c>
    </row>
    <row r="216" spans="1:5" ht="30" customHeight="1">
      <c r="A216" s="4">
        <v>214</v>
      </c>
      <c r="B216" s="4" t="str">
        <f>"30042021051216273493153"</f>
        <v>30042021051216273493153</v>
      </c>
      <c r="C216" s="5" t="s">
        <v>33</v>
      </c>
      <c r="D216" s="4" t="str">
        <f>"符菊花"</f>
        <v>符菊花</v>
      </c>
      <c r="E216" s="4" t="str">
        <f t="shared" si="13"/>
        <v>女</v>
      </c>
    </row>
    <row r="217" spans="1:5" ht="30" customHeight="1">
      <c r="A217" s="4">
        <v>215</v>
      </c>
      <c r="B217" s="4" t="str">
        <f>"30042021051221480893963"</f>
        <v>30042021051221480893963</v>
      </c>
      <c r="C217" s="5" t="s">
        <v>33</v>
      </c>
      <c r="D217" s="4" t="str">
        <f>"黄小燕"</f>
        <v>黄小燕</v>
      </c>
      <c r="E217" s="4" t="str">
        <f t="shared" si="13"/>
        <v>女</v>
      </c>
    </row>
    <row r="218" spans="1:5" ht="30" customHeight="1">
      <c r="A218" s="4">
        <v>216</v>
      </c>
      <c r="B218" s="4" t="str">
        <f>"30042021051223154694163"</f>
        <v>30042021051223154694163</v>
      </c>
      <c r="C218" s="5" t="s">
        <v>33</v>
      </c>
      <c r="D218" s="4" t="str">
        <f>"俞欢"</f>
        <v>俞欢</v>
      </c>
      <c r="E218" s="4" t="str">
        <f t="shared" si="13"/>
        <v>女</v>
      </c>
    </row>
    <row r="219" spans="1:5" ht="30" customHeight="1">
      <c r="A219" s="4">
        <v>217</v>
      </c>
      <c r="B219" s="4" t="str">
        <f>"30042021051311111794807"</f>
        <v>30042021051311111794807</v>
      </c>
      <c r="C219" s="5" t="s">
        <v>33</v>
      </c>
      <c r="D219" s="4" t="str">
        <f>"廖雯凤"</f>
        <v>廖雯凤</v>
      </c>
      <c r="E219" s="4" t="str">
        <f t="shared" si="13"/>
        <v>女</v>
      </c>
    </row>
    <row r="220" spans="1:5" ht="30" customHeight="1">
      <c r="A220" s="4">
        <v>218</v>
      </c>
      <c r="B220" s="4" t="str">
        <f>"30042021051313194195067"</f>
        <v>30042021051313194195067</v>
      </c>
      <c r="C220" s="5" t="s">
        <v>33</v>
      </c>
      <c r="D220" s="4" t="str">
        <f>"陈彩芸"</f>
        <v>陈彩芸</v>
      </c>
      <c r="E220" s="4" t="str">
        <f t="shared" si="13"/>
        <v>女</v>
      </c>
    </row>
    <row r="221" spans="1:5" ht="30" customHeight="1">
      <c r="A221" s="4">
        <v>219</v>
      </c>
      <c r="B221" s="4" t="str">
        <f>"30042021051313431495104"</f>
        <v>30042021051313431495104</v>
      </c>
      <c r="C221" s="5" t="s">
        <v>33</v>
      </c>
      <c r="D221" s="4" t="str">
        <f>"钟文蓉"</f>
        <v>钟文蓉</v>
      </c>
      <c r="E221" s="4" t="str">
        <f t="shared" si="13"/>
        <v>女</v>
      </c>
    </row>
    <row r="222" spans="1:5" ht="30" customHeight="1">
      <c r="A222" s="4">
        <v>220</v>
      </c>
      <c r="B222" s="4" t="str">
        <f>"30042021051320283395962"</f>
        <v>30042021051320283395962</v>
      </c>
      <c r="C222" s="5" t="s">
        <v>33</v>
      </c>
      <c r="D222" s="4" t="str">
        <f>"苏光学"</f>
        <v>苏光学</v>
      </c>
      <c r="E222" s="4" t="str">
        <f>"男"</f>
        <v>男</v>
      </c>
    </row>
    <row r="223" spans="1:5" ht="30" customHeight="1">
      <c r="A223" s="4">
        <v>221</v>
      </c>
      <c r="B223" s="4" t="str">
        <f>"30042021051322533796279"</f>
        <v>30042021051322533796279</v>
      </c>
      <c r="C223" s="5" t="s">
        <v>33</v>
      </c>
      <c r="D223" s="4" t="str">
        <f>"马智慧"</f>
        <v>马智慧</v>
      </c>
      <c r="E223" s="4" t="str">
        <f aca="true" t="shared" si="14" ref="E223:E231">"女"</f>
        <v>女</v>
      </c>
    </row>
    <row r="224" spans="1:5" ht="30" customHeight="1">
      <c r="A224" s="4">
        <v>222</v>
      </c>
      <c r="B224" s="4" t="str">
        <f>"30042021051409425596618"</f>
        <v>30042021051409425596618</v>
      </c>
      <c r="C224" s="5" t="s">
        <v>33</v>
      </c>
      <c r="D224" s="4" t="str">
        <f>"李晓婷"</f>
        <v>李晓婷</v>
      </c>
      <c r="E224" s="4" t="str">
        <f t="shared" si="14"/>
        <v>女</v>
      </c>
    </row>
    <row r="225" spans="1:5" ht="30" customHeight="1">
      <c r="A225" s="4">
        <v>223</v>
      </c>
      <c r="B225" s="4" t="str">
        <f>"30042021051413444797133"</f>
        <v>30042021051413444797133</v>
      </c>
      <c r="C225" s="5" t="s">
        <v>33</v>
      </c>
      <c r="D225" s="4" t="str">
        <f>"林正苗"</f>
        <v>林正苗</v>
      </c>
      <c r="E225" s="4" t="str">
        <f t="shared" si="14"/>
        <v>女</v>
      </c>
    </row>
    <row r="226" spans="1:5" ht="30" customHeight="1">
      <c r="A226" s="4">
        <v>224</v>
      </c>
      <c r="B226" s="4" t="str">
        <f>"30042021051414302997200"</f>
        <v>30042021051414302997200</v>
      </c>
      <c r="C226" s="5" t="s">
        <v>33</v>
      </c>
      <c r="D226" s="4" t="str">
        <f>"张秋萍"</f>
        <v>张秋萍</v>
      </c>
      <c r="E226" s="4" t="str">
        <f t="shared" si="14"/>
        <v>女</v>
      </c>
    </row>
    <row r="227" spans="1:5" ht="30" customHeight="1">
      <c r="A227" s="4">
        <v>225</v>
      </c>
      <c r="B227" s="4" t="str">
        <f>"30042021051418025697658"</f>
        <v>30042021051418025697658</v>
      </c>
      <c r="C227" s="5" t="s">
        <v>33</v>
      </c>
      <c r="D227" s="4" t="str">
        <f>"朱瑾"</f>
        <v>朱瑾</v>
      </c>
      <c r="E227" s="4" t="str">
        <f t="shared" si="14"/>
        <v>女</v>
      </c>
    </row>
    <row r="228" spans="1:5" ht="30" customHeight="1">
      <c r="A228" s="4">
        <v>226</v>
      </c>
      <c r="B228" s="4" t="str">
        <f>"30042021051513202298760"</f>
        <v>30042021051513202298760</v>
      </c>
      <c r="C228" s="5" t="s">
        <v>33</v>
      </c>
      <c r="D228" s="4" t="str">
        <f>"张露"</f>
        <v>张露</v>
      </c>
      <c r="E228" s="4" t="str">
        <f t="shared" si="14"/>
        <v>女</v>
      </c>
    </row>
    <row r="229" spans="1:5" ht="30" customHeight="1">
      <c r="A229" s="4">
        <v>227</v>
      </c>
      <c r="B229" s="4" t="str">
        <f>"30042021051514235398864"</f>
        <v>30042021051514235398864</v>
      </c>
      <c r="C229" s="5" t="s">
        <v>33</v>
      </c>
      <c r="D229" s="4" t="str">
        <f>"莫小蝶"</f>
        <v>莫小蝶</v>
      </c>
      <c r="E229" s="4" t="str">
        <f t="shared" si="14"/>
        <v>女</v>
      </c>
    </row>
    <row r="230" spans="1:5" ht="30" customHeight="1">
      <c r="A230" s="4">
        <v>228</v>
      </c>
      <c r="B230" s="4" t="str">
        <f>"30042021051521480599351"</f>
        <v>30042021051521480599351</v>
      </c>
      <c r="C230" s="5" t="s">
        <v>33</v>
      </c>
      <c r="D230" s="4" t="str">
        <f>"郭金月"</f>
        <v>郭金月</v>
      </c>
      <c r="E230" s="4" t="str">
        <f t="shared" si="14"/>
        <v>女</v>
      </c>
    </row>
    <row r="231" spans="1:5" ht="30" customHeight="1">
      <c r="A231" s="4">
        <v>229</v>
      </c>
      <c r="B231" s="4" t="str">
        <f>"30042021051522110899370"</f>
        <v>30042021051522110899370</v>
      </c>
      <c r="C231" s="5" t="s">
        <v>33</v>
      </c>
      <c r="D231" s="4" t="str">
        <f>"王丽媛"</f>
        <v>王丽媛</v>
      </c>
      <c r="E231" s="4" t="str">
        <f t="shared" si="14"/>
        <v>女</v>
      </c>
    </row>
    <row r="232" spans="1:5" ht="30" customHeight="1">
      <c r="A232" s="4">
        <v>230</v>
      </c>
      <c r="B232" s="4" t="str">
        <f>"30042021051611021899608"</f>
        <v>30042021051611021899608</v>
      </c>
      <c r="C232" s="5" t="s">
        <v>33</v>
      </c>
      <c r="D232" s="4" t="str">
        <f>"黄驿"</f>
        <v>黄驿</v>
      </c>
      <c r="E232" s="4" t="str">
        <f>"男"</f>
        <v>男</v>
      </c>
    </row>
    <row r="233" spans="1:5" ht="30" customHeight="1">
      <c r="A233" s="4">
        <v>231</v>
      </c>
      <c r="B233" s="4" t="str">
        <f>"30042021051611461099640"</f>
        <v>30042021051611461099640</v>
      </c>
      <c r="C233" s="5" t="s">
        <v>33</v>
      </c>
      <c r="D233" s="4" t="str">
        <f>"张雨祯"</f>
        <v>张雨祯</v>
      </c>
      <c r="E233" s="4" t="str">
        <f>"女"</f>
        <v>女</v>
      </c>
    </row>
    <row r="234" spans="1:5" ht="30" customHeight="1">
      <c r="A234" s="4">
        <v>232</v>
      </c>
      <c r="B234" s="4" t="str">
        <f>"30042021051618062299879"</f>
        <v>30042021051618062299879</v>
      </c>
      <c r="C234" s="5" t="s">
        <v>33</v>
      </c>
      <c r="D234" s="4" t="str">
        <f>"周积锦"</f>
        <v>周积锦</v>
      </c>
      <c r="E234" s="4" t="str">
        <f>"男"</f>
        <v>男</v>
      </c>
    </row>
    <row r="235" spans="1:5" ht="30" customHeight="1">
      <c r="A235" s="4">
        <v>233</v>
      </c>
      <c r="B235" s="4" t="str">
        <f>"30042021051621585199979"</f>
        <v>30042021051621585199979</v>
      </c>
      <c r="C235" s="5" t="s">
        <v>33</v>
      </c>
      <c r="D235" s="4" t="str">
        <f>"胡岚"</f>
        <v>胡岚</v>
      </c>
      <c r="E235" s="4" t="str">
        <f aca="true" t="shared" si="15" ref="E235:E241">"女"</f>
        <v>女</v>
      </c>
    </row>
    <row r="236" spans="1:5" ht="30" customHeight="1">
      <c r="A236" s="4">
        <v>234</v>
      </c>
      <c r="B236" s="4" t="str">
        <f>"30042021051622245299992"</f>
        <v>30042021051622245299992</v>
      </c>
      <c r="C236" s="5" t="s">
        <v>33</v>
      </c>
      <c r="D236" s="4" t="str">
        <f>"高丽玉"</f>
        <v>高丽玉</v>
      </c>
      <c r="E236" s="4" t="str">
        <f t="shared" si="15"/>
        <v>女</v>
      </c>
    </row>
    <row r="237" spans="1:5" ht="30" customHeight="1">
      <c r="A237" s="4">
        <v>235</v>
      </c>
      <c r="B237" s="4" t="str">
        <f>"300420210517102118100149"</f>
        <v>300420210517102118100149</v>
      </c>
      <c r="C237" s="5" t="s">
        <v>33</v>
      </c>
      <c r="D237" s="4" t="str">
        <f>"刘行行"</f>
        <v>刘行行</v>
      </c>
      <c r="E237" s="4" t="str">
        <f t="shared" si="15"/>
        <v>女</v>
      </c>
    </row>
    <row r="238" spans="1:5" ht="30" customHeight="1">
      <c r="A238" s="4">
        <v>236</v>
      </c>
      <c r="B238" s="4" t="str">
        <f>"300420210517110414100186"</f>
        <v>300420210517110414100186</v>
      </c>
      <c r="C238" s="5" t="s">
        <v>33</v>
      </c>
      <c r="D238" s="4" t="str">
        <f>"符卉双"</f>
        <v>符卉双</v>
      </c>
      <c r="E238" s="4" t="str">
        <f t="shared" si="15"/>
        <v>女</v>
      </c>
    </row>
    <row r="239" spans="1:5" ht="30" customHeight="1">
      <c r="A239" s="4">
        <v>237</v>
      </c>
      <c r="B239" s="4" t="str">
        <f>"300420210517111319100192"</f>
        <v>300420210517111319100192</v>
      </c>
      <c r="C239" s="5" t="s">
        <v>33</v>
      </c>
      <c r="D239" s="4" t="str">
        <f>"邢青荟"</f>
        <v>邢青荟</v>
      </c>
      <c r="E239" s="4" t="str">
        <f t="shared" si="15"/>
        <v>女</v>
      </c>
    </row>
    <row r="240" spans="1:5" ht="30" customHeight="1">
      <c r="A240" s="4">
        <v>238</v>
      </c>
      <c r="B240" s="4" t="str">
        <f>"300420210517114642100214"</f>
        <v>300420210517114642100214</v>
      </c>
      <c r="C240" s="5" t="s">
        <v>33</v>
      </c>
      <c r="D240" s="4" t="str">
        <f>"谢世莹"</f>
        <v>谢世莹</v>
      </c>
      <c r="E240" s="4" t="str">
        <f t="shared" si="15"/>
        <v>女</v>
      </c>
    </row>
    <row r="241" spans="1:5" ht="30" customHeight="1">
      <c r="A241" s="4">
        <v>239</v>
      </c>
      <c r="B241" s="4" t="str">
        <f>"300420210517134912100281"</f>
        <v>300420210517134912100281</v>
      </c>
      <c r="C241" s="5" t="s">
        <v>33</v>
      </c>
      <c r="D241" s="4" t="str">
        <f>"张国珠"</f>
        <v>张国珠</v>
      </c>
      <c r="E241" s="4" t="str">
        <f t="shared" si="15"/>
        <v>女</v>
      </c>
    </row>
    <row r="242" spans="1:5" ht="30" customHeight="1">
      <c r="A242" s="4">
        <v>240</v>
      </c>
      <c r="B242" s="4" t="str">
        <f>"300420210517140618100292"</f>
        <v>300420210517140618100292</v>
      </c>
      <c r="C242" s="5" t="s">
        <v>33</v>
      </c>
      <c r="D242" s="4" t="str">
        <f>"王传培"</f>
        <v>王传培</v>
      </c>
      <c r="E242" s="4" t="str">
        <f>"男"</f>
        <v>男</v>
      </c>
    </row>
    <row r="243" spans="1:5" ht="30" customHeight="1">
      <c r="A243" s="4">
        <v>241</v>
      </c>
      <c r="B243" s="4" t="str">
        <f>"300420210517143053100302"</f>
        <v>300420210517143053100302</v>
      </c>
      <c r="C243" s="5" t="s">
        <v>33</v>
      </c>
      <c r="D243" s="4" t="str">
        <f>"邝杨君"</f>
        <v>邝杨君</v>
      </c>
      <c r="E243" s="4" t="str">
        <f>"女"</f>
        <v>女</v>
      </c>
    </row>
    <row r="244" spans="1:5" ht="30" customHeight="1">
      <c r="A244" s="4">
        <v>242</v>
      </c>
      <c r="B244" s="4" t="str">
        <f>"300420210517152159100344"</f>
        <v>300420210517152159100344</v>
      </c>
      <c r="C244" s="5" t="s">
        <v>33</v>
      </c>
      <c r="D244" s="4" t="str">
        <f>"陈继德"</f>
        <v>陈继德</v>
      </c>
      <c r="E244" s="4" t="str">
        <f>"男"</f>
        <v>男</v>
      </c>
    </row>
    <row r="245" spans="1:5" ht="30" customHeight="1">
      <c r="A245" s="4">
        <v>243</v>
      </c>
      <c r="B245" s="4" t="str">
        <f>"300420210517152219100345"</f>
        <v>300420210517152219100345</v>
      </c>
      <c r="C245" s="5" t="s">
        <v>33</v>
      </c>
      <c r="D245" s="4" t="str">
        <f>"庄子熙"</f>
        <v>庄子熙</v>
      </c>
      <c r="E245" s="4" t="str">
        <f>"男"</f>
        <v>男</v>
      </c>
    </row>
    <row r="246" spans="1:5" ht="30" customHeight="1">
      <c r="A246" s="4">
        <v>244</v>
      </c>
      <c r="B246" s="4" t="str">
        <f>"30042021051209280391661"</f>
        <v>30042021051209280391661</v>
      </c>
      <c r="C246" s="5" t="s">
        <v>34</v>
      </c>
      <c r="D246" s="4" t="str">
        <f>"刘娣"</f>
        <v>刘娣</v>
      </c>
      <c r="E246" s="4" t="str">
        <f>"女"</f>
        <v>女</v>
      </c>
    </row>
    <row r="247" spans="1:5" ht="30" customHeight="1">
      <c r="A247" s="4">
        <v>245</v>
      </c>
      <c r="B247" s="4" t="str">
        <f>"30042021051220300793765"</f>
        <v>30042021051220300793765</v>
      </c>
      <c r="C247" s="5" t="s">
        <v>34</v>
      </c>
      <c r="D247" s="4" t="str">
        <f>"吴茜"</f>
        <v>吴茜</v>
      </c>
      <c r="E247" s="4" t="str">
        <f>"女"</f>
        <v>女</v>
      </c>
    </row>
    <row r="248" spans="1:5" ht="30" customHeight="1">
      <c r="A248" s="4">
        <v>246</v>
      </c>
      <c r="B248" s="4" t="str">
        <f>"30042021051018313186797"</f>
        <v>30042021051018313186797</v>
      </c>
      <c r="C248" s="5" t="s">
        <v>35</v>
      </c>
      <c r="D248" s="4" t="str">
        <f>"周家琪"</f>
        <v>周家琪</v>
      </c>
      <c r="E248" s="4" t="str">
        <f>"女"</f>
        <v>女</v>
      </c>
    </row>
    <row r="249" spans="1:5" ht="30" customHeight="1">
      <c r="A249" s="4">
        <v>247</v>
      </c>
      <c r="B249" s="4" t="str">
        <f>"30042021051020215587280"</f>
        <v>30042021051020215587280</v>
      </c>
      <c r="C249" s="5" t="s">
        <v>35</v>
      </c>
      <c r="D249" s="4" t="str">
        <f>"邱敏华"</f>
        <v>邱敏华</v>
      </c>
      <c r="E249" s="4" t="str">
        <f>"女"</f>
        <v>女</v>
      </c>
    </row>
    <row r="250" spans="1:5" ht="30" customHeight="1">
      <c r="A250" s="4">
        <v>248</v>
      </c>
      <c r="B250" s="4" t="str">
        <f>"30042021051111213689107"</f>
        <v>30042021051111213689107</v>
      </c>
      <c r="C250" s="5" t="s">
        <v>35</v>
      </c>
      <c r="D250" s="4" t="str">
        <f>"周瑾"</f>
        <v>周瑾</v>
      </c>
      <c r="E250" s="4" t="str">
        <f>"女"</f>
        <v>女</v>
      </c>
    </row>
    <row r="251" spans="1:5" ht="30" customHeight="1">
      <c r="A251" s="4">
        <v>249</v>
      </c>
      <c r="B251" s="4" t="str">
        <f>"30042021051119145790582"</f>
        <v>30042021051119145790582</v>
      </c>
      <c r="C251" s="5" t="s">
        <v>35</v>
      </c>
      <c r="D251" s="4" t="str">
        <f>"吴升樑"</f>
        <v>吴升樑</v>
      </c>
      <c r="E251" s="4" t="str">
        <f>"男"</f>
        <v>男</v>
      </c>
    </row>
    <row r="252" spans="1:5" ht="30" customHeight="1">
      <c r="A252" s="4">
        <v>250</v>
      </c>
      <c r="B252" s="4" t="str">
        <f>"30042021051322314296238"</f>
        <v>30042021051322314296238</v>
      </c>
      <c r="C252" s="5" t="s">
        <v>35</v>
      </c>
      <c r="D252" s="4" t="str">
        <f>"袁志雄"</f>
        <v>袁志雄</v>
      </c>
      <c r="E252" s="4" t="str">
        <f>"男"</f>
        <v>男</v>
      </c>
    </row>
    <row r="253" spans="1:5" ht="30" customHeight="1">
      <c r="A253" s="4">
        <v>251</v>
      </c>
      <c r="B253" s="4" t="str">
        <f>"30042021051513484798814"</f>
        <v>30042021051513484798814</v>
      </c>
      <c r="C253" s="5" t="s">
        <v>35</v>
      </c>
      <c r="D253" s="4" t="str">
        <f>"于津松"</f>
        <v>于津松</v>
      </c>
      <c r="E253" s="4" t="str">
        <f>"男"</f>
        <v>男</v>
      </c>
    </row>
    <row r="254" spans="1:5" ht="30" customHeight="1">
      <c r="A254" s="4">
        <v>252</v>
      </c>
      <c r="B254" s="4" t="str">
        <f>"30042021051014290785307"</f>
        <v>30042021051014290785307</v>
      </c>
      <c r="C254" s="5" t="s">
        <v>36</v>
      </c>
      <c r="D254" s="4" t="str">
        <f>"闫迎春"</f>
        <v>闫迎春</v>
      </c>
      <c r="E254" s="4" t="str">
        <f>"女"</f>
        <v>女</v>
      </c>
    </row>
    <row r="255" spans="1:5" ht="30" customHeight="1">
      <c r="A255" s="4">
        <v>253</v>
      </c>
      <c r="B255" s="4" t="str">
        <f>"30042021051512493398715"</f>
        <v>30042021051512493398715</v>
      </c>
      <c r="C255" s="5" t="s">
        <v>36</v>
      </c>
      <c r="D255" s="4" t="str">
        <f>"韩雪"</f>
        <v>韩雪</v>
      </c>
      <c r="E255" s="4" t="str">
        <f>"女"</f>
        <v>女</v>
      </c>
    </row>
    <row r="256" spans="1:5" ht="30" customHeight="1">
      <c r="A256" s="4">
        <v>254</v>
      </c>
      <c r="B256" s="4" t="str">
        <f>"30042021051317424695649"</f>
        <v>30042021051317424695649</v>
      </c>
      <c r="C256" s="5" t="s">
        <v>37</v>
      </c>
      <c r="D256" s="4" t="str">
        <f>"陈曦"</f>
        <v>陈曦</v>
      </c>
      <c r="E256" s="4" t="str">
        <f>"男"</f>
        <v>男</v>
      </c>
    </row>
    <row r="257" spans="1:5" ht="30" customHeight="1">
      <c r="A257" s="4">
        <v>255</v>
      </c>
      <c r="B257" s="4" t="str">
        <f>"300420210517010143100038"</f>
        <v>300420210517010143100038</v>
      </c>
      <c r="C257" s="5" t="s">
        <v>37</v>
      </c>
      <c r="D257" s="4" t="str">
        <f>"黄丽文"</f>
        <v>黄丽文</v>
      </c>
      <c r="E257" s="4" t="str">
        <f>"女"</f>
        <v>女</v>
      </c>
    </row>
    <row r="258" spans="1:5" ht="30" customHeight="1">
      <c r="A258" s="4">
        <v>256</v>
      </c>
      <c r="B258" s="4" t="str">
        <f>"30042021051009134782899"</f>
        <v>30042021051009134782899</v>
      </c>
      <c r="C258" s="5" t="s">
        <v>38</v>
      </c>
      <c r="D258" s="4" t="str">
        <f>"肖飞"</f>
        <v>肖飞</v>
      </c>
      <c r="E258" s="4" t="str">
        <f>"男"</f>
        <v>男</v>
      </c>
    </row>
    <row r="259" spans="1:5" ht="30" customHeight="1">
      <c r="A259" s="4">
        <v>257</v>
      </c>
      <c r="B259" s="4" t="str">
        <f>"300420210517102706100152"</f>
        <v>300420210517102706100152</v>
      </c>
      <c r="C259" s="5" t="s">
        <v>38</v>
      </c>
      <c r="D259" s="4" t="str">
        <f>"刘龙凤"</f>
        <v>刘龙凤</v>
      </c>
      <c r="E259" s="4" t="str">
        <f>"女"</f>
        <v>女</v>
      </c>
    </row>
    <row r="260" spans="1:5" ht="30" customHeight="1">
      <c r="A260" s="4">
        <v>258</v>
      </c>
      <c r="B260" s="4" t="str">
        <f>"30042021051100110688120"</f>
        <v>30042021051100110688120</v>
      </c>
      <c r="C260" s="5" t="s">
        <v>39</v>
      </c>
      <c r="D260" s="4" t="str">
        <f>"许笃武"</f>
        <v>许笃武</v>
      </c>
      <c r="E260" s="4" t="str">
        <f>"男"</f>
        <v>男</v>
      </c>
    </row>
    <row r="261" spans="1:5" ht="30" customHeight="1">
      <c r="A261" s="4">
        <v>259</v>
      </c>
      <c r="B261" s="4" t="str">
        <f>"30042021051111531889213"</f>
        <v>30042021051111531889213</v>
      </c>
      <c r="C261" s="5" t="s">
        <v>40</v>
      </c>
      <c r="D261" s="4" t="str">
        <f>"张新"</f>
        <v>张新</v>
      </c>
      <c r="E261" s="4" t="str">
        <f>"女"</f>
        <v>女</v>
      </c>
    </row>
    <row r="262" spans="1:5" ht="30" customHeight="1">
      <c r="A262" s="4">
        <v>260</v>
      </c>
      <c r="B262" s="4" t="str">
        <f>"30042021051009385183181"</f>
        <v>30042021051009385183181</v>
      </c>
      <c r="C262" s="5" t="s">
        <v>41</v>
      </c>
      <c r="D262" s="4" t="str">
        <f>"颜小佶"</f>
        <v>颜小佶</v>
      </c>
      <c r="E262" s="4" t="str">
        <f>"男"</f>
        <v>男</v>
      </c>
    </row>
    <row r="263" spans="1:5" ht="30" customHeight="1">
      <c r="A263" s="4">
        <v>261</v>
      </c>
      <c r="B263" s="4" t="str">
        <f>"30042021051018245586769"</f>
        <v>30042021051018245586769</v>
      </c>
      <c r="C263" s="5" t="s">
        <v>41</v>
      </c>
      <c r="D263" s="4" t="str">
        <f>"范善杰"</f>
        <v>范善杰</v>
      </c>
      <c r="E263" s="4" t="str">
        <f>"男"</f>
        <v>男</v>
      </c>
    </row>
    <row r="264" spans="1:5" ht="30" customHeight="1">
      <c r="A264" s="4">
        <v>262</v>
      </c>
      <c r="B264" s="4" t="str">
        <f>"30042021051114352789606"</f>
        <v>30042021051114352789606</v>
      </c>
      <c r="C264" s="5" t="s">
        <v>41</v>
      </c>
      <c r="D264" s="4" t="str">
        <f>"许长理"</f>
        <v>许长理</v>
      </c>
      <c r="E264" s="4" t="str">
        <f>"男"</f>
        <v>男</v>
      </c>
    </row>
    <row r="265" spans="1:5" ht="30" customHeight="1">
      <c r="A265" s="4">
        <v>263</v>
      </c>
      <c r="B265" s="4" t="str">
        <f>"30042021051120202490772"</f>
        <v>30042021051120202490772</v>
      </c>
      <c r="C265" s="5" t="s">
        <v>41</v>
      </c>
      <c r="D265" s="4" t="str">
        <f>"周攀豪"</f>
        <v>周攀豪</v>
      </c>
      <c r="E265" s="4" t="str">
        <f>"男"</f>
        <v>男</v>
      </c>
    </row>
    <row r="266" spans="1:5" ht="30" customHeight="1">
      <c r="A266" s="4">
        <v>264</v>
      </c>
      <c r="B266" s="4" t="str">
        <f>"300420210517133121100272"</f>
        <v>300420210517133121100272</v>
      </c>
      <c r="C266" s="5" t="s">
        <v>41</v>
      </c>
      <c r="D266" s="4" t="str">
        <f>"柯亚芳"</f>
        <v>柯亚芳</v>
      </c>
      <c r="E266" s="4" t="str">
        <f>"女"</f>
        <v>女</v>
      </c>
    </row>
    <row r="267" spans="1:5" ht="30" customHeight="1">
      <c r="A267" s="4">
        <v>265</v>
      </c>
      <c r="B267" s="4" t="str">
        <f>"30042021051010041483449"</f>
        <v>30042021051010041483449</v>
      </c>
      <c r="C267" s="5" t="s">
        <v>42</v>
      </c>
      <c r="D267" s="4" t="str">
        <f>"王耕"</f>
        <v>王耕</v>
      </c>
      <c r="E267" s="4" t="str">
        <f>"女"</f>
        <v>女</v>
      </c>
    </row>
    <row r="268" spans="1:5" ht="30" customHeight="1">
      <c r="A268" s="4">
        <v>266</v>
      </c>
      <c r="B268" s="4" t="str">
        <f>"30042021051010471783999"</f>
        <v>30042021051010471783999</v>
      </c>
      <c r="C268" s="5" t="s">
        <v>42</v>
      </c>
      <c r="D268" s="4" t="str">
        <f>"杨善第"</f>
        <v>杨善第</v>
      </c>
      <c r="E268" s="4" t="str">
        <f>"男"</f>
        <v>男</v>
      </c>
    </row>
    <row r="269" spans="1:5" ht="30" customHeight="1">
      <c r="A269" s="4">
        <v>267</v>
      </c>
      <c r="B269" s="4" t="str">
        <f>"30042021051015444285818"</f>
        <v>30042021051015444285818</v>
      </c>
      <c r="C269" s="5" t="s">
        <v>42</v>
      </c>
      <c r="D269" s="4" t="str">
        <f>"李龙"</f>
        <v>李龙</v>
      </c>
      <c r="E269" s="4" t="str">
        <f>"男"</f>
        <v>男</v>
      </c>
    </row>
    <row r="270" spans="1:5" ht="30" customHeight="1">
      <c r="A270" s="4">
        <v>268</v>
      </c>
      <c r="B270" s="4" t="str">
        <f>"30042021051023110588001"</f>
        <v>30042021051023110588001</v>
      </c>
      <c r="C270" s="5" t="s">
        <v>42</v>
      </c>
      <c r="D270" s="4" t="str">
        <f>"王大锦"</f>
        <v>王大锦</v>
      </c>
      <c r="E270" s="4" t="str">
        <f>"男"</f>
        <v>男</v>
      </c>
    </row>
    <row r="271" spans="1:5" ht="30" customHeight="1">
      <c r="A271" s="4">
        <v>269</v>
      </c>
      <c r="B271" s="4" t="str">
        <f>"30042021051119410390656"</f>
        <v>30042021051119410390656</v>
      </c>
      <c r="C271" s="5" t="s">
        <v>42</v>
      </c>
      <c r="D271" s="4" t="str">
        <f>"莫银燕"</f>
        <v>莫银燕</v>
      </c>
      <c r="E271" s="4" t="str">
        <f>"女"</f>
        <v>女</v>
      </c>
    </row>
    <row r="272" spans="1:5" ht="30" customHeight="1">
      <c r="A272" s="4">
        <v>270</v>
      </c>
      <c r="B272" s="4" t="str">
        <f>"30042021051212444592474"</f>
        <v>30042021051212444592474</v>
      </c>
      <c r="C272" s="5" t="s">
        <v>42</v>
      </c>
      <c r="D272" s="4" t="str">
        <f>"王堂俏"</f>
        <v>王堂俏</v>
      </c>
      <c r="E272" s="4" t="str">
        <f>"女"</f>
        <v>女</v>
      </c>
    </row>
    <row r="273" spans="1:5" ht="30" customHeight="1">
      <c r="A273" s="4">
        <v>271</v>
      </c>
      <c r="B273" s="4" t="str">
        <f>"30042021051223215894172"</f>
        <v>30042021051223215894172</v>
      </c>
      <c r="C273" s="5" t="s">
        <v>42</v>
      </c>
      <c r="D273" s="4" t="str">
        <f>"张华"</f>
        <v>张华</v>
      </c>
      <c r="E273" s="4" t="str">
        <f>"男"</f>
        <v>男</v>
      </c>
    </row>
    <row r="274" spans="1:5" ht="30" customHeight="1">
      <c r="A274" s="4">
        <v>272</v>
      </c>
      <c r="B274" s="4" t="str">
        <f>"30042021051321175596052"</f>
        <v>30042021051321175596052</v>
      </c>
      <c r="C274" s="5" t="s">
        <v>42</v>
      </c>
      <c r="D274" s="4" t="str">
        <f>"莫传丰"</f>
        <v>莫传丰</v>
      </c>
      <c r="E274" s="4" t="str">
        <f>"男"</f>
        <v>男</v>
      </c>
    </row>
    <row r="275" spans="1:5" ht="30" customHeight="1">
      <c r="A275" s="4">
        <v>273</v>
      </c>
      <c r="B275" s="4" t="str">
        <f>"30042021051420283397881"</f>
        <v>30042021051420283397881</v>
      </c>
      <c r="C275" s="5" t="s">
        <v>42</v>
      </c>
      <c r="D275" s="4" t="str">
        <f>"邢婷婷"</f>
        <v>邢婷婷</v>
      </c>
      <c r="E275" s="4" t="str">
        <f>"女"</f>
        <v>女</v>
      </c>
    </row>
    <row r="276" spans="1:5" ht="30" customHeight="1">
      <c r="A276" s="4">
        <v>274</v>
      </c>
      <c r="B276" s="4" t="str">
        <f>"30042021051600160699452"</f>
        <v>30042021051600160699452</v>
      </c>
      <c r="C276" s="5" t="s">
        <v>42</v>
      </c>
      <c r="D276" s="4" t="str">
        <f>"梁禄维"</f>
        <v>梁禄维</v>
      </c>
      <c r="E276" s="4" t="str">
        <f>"男"</f>
        <v>男</v>
      </c>
    </row>
    <row r="277" spans="1:5" ht="30" customHeight="1">
      <c r="A277" s="4">
        <v>275</v>
      </c>
      <c r="B277" s="4" t="str">
        <f>"30042021051612180299665"</f>
        <v>30042021051612180299665</v>
      </c>
      <c r="C277" s="5" t="s">
        <v>42</v>
      </c>
      <c r="D277" s="4" t="str">
        <f>"林元健"</f>
        <v>林元健</v>
      </c>
      <c r="E277" s="4" t="str">
        <f>"男"</f>
        <v>男</v>
      </c>
    </row>
    <row r="278" spans="1:5" ht="30" customHeight="1">
      <c r="A278" s="4">
        <v>276</v>
      </c>
      <c r="B278" s="4" t="str">
        <f>"30042021051619125299908"</f>
        <v>30042021051619125299908</v>
      </c>
      <c r="C278" s="5" t="s">
        <v>42</v>
      </c>
      <c r="D278" s="4" t="str">
        <f>"谢佳乐"</f>
        <v>谢佳乐</v>
      </c>
      <c r="E278" s="4" t="str">
        <f>"女"</f>
        <v>女</v>
      </c>
    </row>
    <row r="279" spans="1:5" ht="30" customHeight="1">
      <c r="A279" s="4">
        <v>277</v>
      </c>
      <c r="B279" s="4" t="str">
        <f>"300420210517090735100086"</f>
        <v>300420210517090735100086</v>
      </c>
      <c r="C279" s="5" t="s">
        <v>42</v>
      </c>
      <c r="D279" s="4" t="str">
        <f>"莫德波"</f>
        <v>莫德波</v>
      </c>
      <c r="E279" s="4" t="str">
        <f>"男"</f>
        <v>男</v>
      </c>
    </row>
    <row r="280" spans="1:5" ht="30" customHeight="1">
      <c r="A280" s="4">
        <v>278</v>
      </c>
      <c r="B280" s="4" t="str">
        <f>"300420210517102700100151"</f>
        <v>300420210517102700100151</v>
      </c>
      <c r="C280" s="5" t="s">
        <v>42</v>
      </c>
      <c r="D280" s="4" t="str">
        <f>"王韬炜"</f>
        <v>王韬炜</v>
      </c>
      <c r="E280" s="4" t="str">
        <f>"男"</f>
        <v>男</v>
      </c>
    </row>
    <row r="281" spans="1:5" ht="30" customHeight="1">
      <c r="A281" s="4">
        <v>279</v>
      </c>
      <c r="B281" s="4" t="str">
        <f>"300420210621113000114231"</f>
        <v>300420210621113000114231</v>
      </c>
      <c r="C281" s="5" t="s">
        <v>42</v>
      </c>
      <c r="D281" s="4" t="str">
        <f>"李奇钊"</f>
        <v>李奇钊</v>
      </c>
      <c r="E281" s="4" t="str">
        <f>"男"</f>
        <v>男</v>
      </c>
    </row>
    <row r="282" spans="1:5" ht="30" customHeight="1">
      <c r="A282" s="4">
        <v>280</v>
      </c>
      <c r="B282" s="4" t="str">
        <f>"30042021051116541690170"</f>
        <v>30042021051116541690170</v>
      </c>
      <c r="C282" s="5" t="s">
        <v>43</v>
      </c>
      <c r="D282" s="4" t="str">
        <f>"李雪"</f>
        <v>李雪</v>
      </c>
      <c r="E282" s="4" t="str">
        <f aca="true" t="shared" si="16" ref="E282:E289">"女"</f>
        <v>女</v>
      </c>
    </row>
    <row r="283" spans="1:5" ht="30" customHeight="1">
      <c r="A283" s="4">
        <v>281</v>
      </c>
      <c r="B283" s="4" t="str">
        <f>"30042021051310134494605"</f>
        <v>30042021051310134494605</v>
      </c>
      <c r="C283" s="5" t="s">
        <v>43</v>
      </c>
      <c r="D283" s="4" t="str">
        <f>"张静"</f>
        <v>张静</v>
      </c>
      <c r="E283" s="4" t="str">
        <f t="shared" si="16"/>
        <v>女</v>
      </c>
    </row>
    <row r="284" spans="1:5" ht="30" customHeight="1">
      <c r="A284" s="4">
        <v>282</v>
      </c>
      <c r="B284" s="4" t="str">
        <f>"30042021051612361499684"</f>
        <v>30042021051612361499684</v>
      </c>
      <c r="C284" s="5" t="s">
        <v>43</v>
      </c>
      <c r="D284" s="4" t="str">
        <f>"潘翔"</f>
        <v>潘翔</v>
      </c>
      <c r="E284" s="4" t="str">
        <f t="shared" si="16"/>
        <v>女</v>
      </c>
    </row>
    <row r="285" spans="1:5" ht="30" customHeight="1">
      <c r="A285" s="4">
        <v>283</v>
      </c>
      <c r="B285" s="4" t="str">
        <f>"30042021051009100482844"</f>
        <v>30042021051009100482844</v>
      </c>
      <c r="C285" s="5" t="s">
        <v>44</v>
      </c>
      <c r="D285" s="4" t="str">
        <f>"蔡亲慧"</f>
        <v>蔡亲慧</v>
      </c>
      <c r="E285" s="4" t="str">
        <f t="shared" si="16"/>
        <v>女</v>
      </c>
    </row>
    <row r="286" spans="1:5" ht="30" customHeight="1">
      <c r="A286" s="4">
        <v>284</v>
      </c>
      <c r="B286" s="4" t="str">
        <f>"30042021051015052485540"</f>
        <v>30042021051015052485540</v>
      </c>
      <c r="C286" s="5" t="s">
        <v>44</v>
      </c>
      <c r="D286" s="4" t="str">
        <f>"林祝音"</f>
        <v>林祝音</v>
      </c>
      <c r="E286" s="4" t="str">
        <f t="shared" si="16"/>
        <v>女</v>
      </c>
    </row>
    <row r="287" spans="1:5" ht="30" customHeight="1">
      <c r="A287" s="4">
        <v>285</v>
      </c>
      <c r="B287" s="4" t="str">
        <f>"30042021051020415387358"</f>
        <v>30042021051020415387358</v>
      </c>
      <c r="C287" s="5" t="s">
        <v>44</v>
      </c>
      <c r="D287" s="4" t="str">
        <f>"王云云"</f>
        <v>王云云</v>
      </c>
      <c r="E287" s="4" t="str">
        <f t="shared" si="16"/>
        <v>女</v>
      </c>
    </row>
    <row r="288" spans="1:5" ht="30" customHeight="1">
      <c r="A288" s="4">
        <v>286</v>
      </c>
      <c r="B288" s="4" t="str">
        <f>"30042021051109333788562"</f>
        <v>30042021051109333788562</v>
      </c>
      <c r="C288" s="5" t="s">
        <v>44</v>
      </c>
      <c r="D288" s="4" t="str">
        <f>"陈亚艺"</f>
        <v>陈亚艺</v>
      </c>
      <c r="E288" s="4" t="str">
        <f t="shared" si="16"/>
        <v>女</v>
      </c>
    </row>
    <row r="289" spans="1:5" ht="30" customHeight="1">
      <c r="A289" s="4">
        <v>287</v>
      </c>
      <c r="B289" s="4" t="str">
        <f>"30042021051114192889556"</f>
        <v>30042021051114192889556</v>
      </c>
      <c r="C289" s="5" t="s">
        <v>44</v>
      </c>
      <c r="D289" s="4" t="str">
        <f>"邱心彤"</f>
        <v>邱心彤</v>
      </c>
      <c r="E289" s="4" t="str">
        <f t="shared" si="16"/>
        <v>女</v>
      </c>
    </row>
    <row r="290" spans="1:5" ht="30" customHeight="1">
      <c r="A290" s="4">
        <v>288</v>
      </c>
      <c r="B290" s="4" t="str">
        <f>"30042021051212170292390"</f>
        <v>30042021051212170292390</v>
      </c>
      <c r="C290" s="5" t="s">
        <v>44</v>
      </c>
      <c r="D290" s="4" t="str">
        <f>"陆发厚"</f>
        <v>陆发厚</v>
      </c>
      <c r="E290" s="4" t="str">
        <f>"男"</f>
        <v>男</v>
      </c>
    </row>
    <row r="291" spans="1:5" ht="30" customHeight="1">
      <c r="A291" s="4">
        <v>289</v>
      </c>
      <c r="B291" s="4" t="str">
        <f>"30042021051214395692737"</f>
        <v>30042021051214395692737</v>
      </c>
      <c r="C291" s="5" t="s">
        <v>44</v>
      </c>
      <c r="D291" s="4" t="str">
        <f>"周斌"</f>
        <v>周斌</v>
      </c>
      <c r="E291" s="4" t="str">
        <f>"男"</f>
        <v>男</v>
      </c>
    </row>
    <row r="292" spans="1:5" ht="30" customHeight="1">
      <c r="A292" s="4">
        <v>290</v>
      </c>
      <c r="B292" s="4" t="str">
        <f>"30042021051514532198910"</f>
        <v>30042021051514532198910</v>
      </c>
      <c r="C292" s="5" t="s">
        <v>44</v>
      </c>
      <c r="D292" s="4" t="str">
        <f>"王艺铮"</f>
        <v>王艺铮</v>
      </c>
      <c r="E292" s="4" t="str">
        <f>"女"</f>
        <v>女</v>
      </c>
    </row>
    <row r="293" spans="1:5" ht="30" customHeight="1">
      <c r="A293" s="4">
        <v>291</v>
      </c>
      <c r="B293" s="4" t="str">
        <f>"30042021051622224499990"</f>
        <v>30042021051622224499990</v>
      </c>
      <c r="C293" s="5" t="s">
        <v>44</v>
      </c>
      <c r="D293" s="4" t="str">
        <f>"阳姝智"</f>
        <v>阳姝智</v>
      </c>
      <c r="E293" s="4" t="str">
        <f>"女"</f>
        <v>女</v>
      </c>
    </row>
    <row r="294" spans="1:5" ht="30" customHeight="1">
      <c r="A294" s="4">
        <v>292</v>
      </c>
      <c r="B294" s="4" t="str">
        <f>"30042021051010114683545"</f>
        <v>30042021051010114683545</v>
      </c>
      <c r="C294" s="5" t="s">
        <v>45</v>
      </c>
      <c r="D294" s="4" t="str">
        <f>"林万业"</f>
        <v>林万业</v>
      </c>
      <c r="E294" s="4" t="str">
        <f aca="true" t="shared" si="17" ref="E294:E303">"男"</f>
        <v>男</v>
      </c>
    </row>
    <row r="295" spans="1:5" ht="30" customHeight="1">
      <c r="A295" s="4">
        <v>293</v>
      </c>
      <c r="B295" s="4" t="str">
        <f>"30042021051017482086600"</f>
        <v>30042021051017482086600</v>
      </c>
      <c r="C295" s="5" t="s">
        <v>45</v>
      </c>
      <c r="D295" s="4" t="str">
        <f>"黎为实"</f>
        <v>黎为实</v>
      </c>
      <c r="E295" s="4" t="str">
        <f t="shared" si="17"/>
        <v>男</v>
      </c>
    </row>
    <row r="296" spans="1:5" ht="30" customHeight="1">
      <c r="A296" s="4">
        <v>294</v>
      </c>
      <c r="B296" s="4" t="str">
        <f>"30042021051108090088241"</f>
        <v>30042021051108090088241</v>
      </c>
      <c r="C296" s="5" t="s">
        <v>45</v>
      </c>
      <c r="D296" s="4" t="str">
        <f>"郭教攀"</f>
        <v>郭教攀</v>
      </c>
      <c r="E296" s="4" t="str">
        <f t="shared" si="17"/>
        <v>男</v>
      </c>
    </row>
    <row r="297" spans="1:5" ht="30" customHeight="1">
      <c r="A297" s="4">
        <v>295</v>
      </c>
      <c r="B297" s="4" t="str">
        <f>"30042021051108474288351"</f>
        <v>30042021051108474288351</v>
      </c>
      <c r="C297" s="5" t="s">
        <v>45</v>
      </c>
      <c r="D297" s="4" t="str">
        <f>"张辛"</f>
        <v>张辛</v>
      </c>
      <c r="E297" s="4" t="str">
        <f t="shared" si="17"/>
        <v>男</v>
      </c>
    </row>
    <row r="298" spans="1:5" ht="30" customHeight="1">
      <c r="A298" s="4">
        <v>296</v>
      </c>
      <c r="B298" s="4" t="str">
        <f>"30042021051121081690922"</f>
        <v>30042021051121081690922</v>
      </c>
      <c r="C298" s="5" t="s">
        <v>45</v>
      </c>
      <c r="D298" s="4" t="str">
        <f>"董立谦"</f>
        <v>董立谦</v>
      </c>
      <c r="E298" s="4" t="str">
        <f t="shared" si="17"/>
        <v>男</v>
      </c>
    </row>
    <row r="299" spans="1:5" ht="30" customHeight="1">
      <c r="A299" s="4">
        <v>297</v>
      </c>
      <c r="B299" s="4" t="str">
        <f>"30042021051122185791142"</f>
        <v>30042021051122185791142</v>
      </c>
      <c r="C299" s="5" t="s">
        <v>45</v>
      </c>
      <c r="D299" s="4" t="str">
        <f>"陈峙橦"</f>
        <v>陈峙橦</v>
      </c>
      <c r="E299" s="4" t="str">
        <f t="shared" si="17"/>
        <v>男</v>
      </c>
    </row>
    <row r="300" spans="1:5" ht="30" customHeight="1">
      <c r="A300" s="4">
        <v>298</v>
      </c>
      <c r="B300" s="4" t="str">
        <f>"30042021051415435397360"</f>
        <v>30042021051415435397360</v>
      </c>
      <c r="C300" s="5" t="s">
        <v>45</v>
      </c>
      <c r="D300" s="4" t="str">
        <f>"林明冠"</f>
        <v>林明冠</v>
      </c>
      <c r="E300" s="4" t="str">
        <f t="shared" si="17"/>
        <v>男</v>
      </c>
    </row>
    <row r="301" spans="1:5" ht="30" customHeight="1">
      <c r="A301" s="4">
        <v>299</v>
      </c>
      <c r="B301" s="4" t="str">
        <f>"30042021051518172199170"</f>
        <v>30042021051518172199170</v>
      </c>
      <c r="C301" s="5" t="s">
        <v>45</v>
      </c>
      <c r="D301" s="4" t="str">
        <f>"钟裕宇"</f>
        <v>钟裕宇</v>
      </c>
      <c r="E301" s="4" t="str">
        <f t="shared" si="17"/>
        <v>男</v>
      </c>
    </row>
    <row r="302" spans="1:5" ht="30" customHeight="1">
      <c r="A302" s="4">
        <v>300</v>
      </c>
      <c r="B302" s="4" t="str">
        <f>"300420210516232510100016"</f>
        <v>300420210516232510100016</v>
      </c>
      <c r="C302" s="5" t="s">
        <v>45</v>
      </c>
      <c r="D302" s="4" t="str">
        <f>"罗德凡"</f>
        <v>罗德凡</v>
      </c>
      <c r="E302" s="4" t="str">
        <f t="shared" si="17"/>
        <v>男</v>
      </c>
    </row>
    <row r="303" spans="1:5" ht="30" customHeight="1">
      <c r="A303" s="4">
        <v>301</v>
      </c>
      <c r="B303" s="4" t="str">
        <f>"30042021051021120687476"</f>
        <v>30042021051021120687476</v>
      </c>
      <c r="C303" s="5" t="s">
        <v>46</v>
      </c>
      <c r="D303" s="4" t="str">
        <f>"朴光明"</f>
        <v>朴光明</v>
      </c>
      <c r="E303" s="4" t="str">
        <f t="shared" si="17"/>
        <v>男</v>
      </c>
    </row>
    <row r="304" spans="1:5" ht="30" customHeight="1">
      <c r="A304" s="4">
        <v>302</v>
      </c>
      <c r="B304" s="4" t="str">
        <f>"30042021051100064188114"</f>
        <v>30042021051100064188114</v>
      </c>
      <c r="C304" s="5" t="s">
        <v>46</v>
      </c>
      <c r="D304" s="4" t="str">
        <f>"赵敏"</f>
        <v>赵敏</v>
      </c>
      <c r="E304" s="4" t="str">
        <f>"女"</f>
        <v>女</v>
      </c>
    </row>
    <row r="305" spans="1:5" ht="30" customHeight="1">
      <c r="A305" s="4">
        <v>303</v>
      </c>
      <c r="B305" s="4" t="str">
        <f>"300420210517103135100160"</f>
        <v>300420210517103135100160</v>
      </c>
      <c r="C305" s="5" t="s">
        <v>46</v>
      </c>
      <c r="D305" s="4" t="str">
        <f>"符强"</f>
        <v>符强</v>
      </c>
      <c r="E305" s="4" t="str">
        <f>"男"</f>
        <v>男</v>
      </c>
    </row>
    <row r="306" spans="1:5" ht="30" customHeight="1">
      <c r="A306" s="4">
        <v>304</v>
      </c>
      <c r="B306" s="4" t="str">
        <f>"300420210517141012100295"</f>
        <v>300420210517141012100295</v>
      </c>
      <c r="C306" s="5" t="s">
        <v>46</v>
      </c>
      <c r="D306" s="4" t="str">
        <f>"范曾"</f>
        <v>范曾</v>
      </c>
      <c r="E306" s="4" t="str">
        <f>"男"</f>
        <v>男</v>
      </c>
    </row>
    <row r="307" spans="1:5" ht="30" customHeight="1">
      <c r="A307" s="4">
        <v>305</v>
      </c>
      <c r="B307" s="4" t="str">
        <f>"300420210517144957100316"</f>
        <v>300420210517144957100316</v>
      </c>
      <c r="C307" s="5" t="s">
        <v>46</v>
      </c>
      <c r="D307" s="4" t="str">
        <f>"王瑶"</f>
        <v>王瑶</v>
      </c>
      <c r="E307" s="4" t="str">
        <f>"女"</f>
        <v>女</v>
      </c>
    </row>
    <row r="308" spans="1:5" ht="30" customHeight="1">
      <c r="A308" s="4">
        <v>306</v>
      </c>
      <c r="B308" s="4" t="str">
        <f>"30042021051017561886644"</f>
        <v>30042021051017561886644</v>
      </c>
      <c r="C308" s="5" t="s">
        <v>47</v>
      </c>
      <c r="D308" s="4" t="str">
        <f>"杨海燕"</f>
        <v>杨海燕</v>
      </c>
      <c r="E308" s="4" t="str">
        <f>"女"</f>
        <v>女</v>
      </c>
    </row>
    <row r="309" spans="1:5" ht="30" customHeight="1">
      <c r="A309" s="4">
        <v>307</v>
      </c>
      <c r="B309" s="4" t="str">
        <f>"30042021051108355288309"</f>
        <v>30042021051108355288309</v>
      </c>
      <c r="C309" s="5" t="s">
        <v>48</v>
      </c>
      <c r="D309" s="4" t="str">
        <f>"杨林圣"</f>
        <v>杨林圣</v>
      </c>
      <c r="E309" s="4" t="str">
        <f>"男"</f>
        <v>男</v>
      </c>
    </row>
    <row r="310" spans="1:5" ht="30" customHeight="1">
      <c r="A310" s="4">
        <v>308</v>
      </c>
      <c r="B310" s="4" t="str">
        <f>"30042021051415252597315"</f>
        <v>30042021051415252597315</v>
      </c>
      <c r="C310" s="5" t="s">
        <v>48</v>
      </c>
      <c r="D310" s="4" t="str">
        <f>"吴秀秀"</f>
        <v>吴秀秀</v>
      </c>
      <c r="E310" s="4" t="str">
        <f aca="true" t="shared" si="18" ref="E310:E328">"女"</f>
        <v>女</v>
      </c>
    </row>
    <row r="311" spans="1:5" ht="30" customHeight="1">
      <c r="A311" s="4">
        <v>309</v>
      </c>
      <c r="B311" s="4" t="str">
        <f>"30042021051019480387115"</f>
        <v>30042021051019480387115</v>
      </c>
      <c r="C311" s="5" t="s">
        <v>49</v>
      </c>
      <c r="D311" s="4" t="str">
        <f>"赵婷"</f>
        <v>赵婷</v>
      </c>
      <c r="E311" s="4" t="str">
        <f t="shared" si="18"/>
        <v>女</v>
      </c>
    </row>
    <row r="312" spans="1:5" ht="30" customHeight="1">
      <c r="A312" s="4">
        <v>310</v>
      </c>
      <c r="B312" s="4" t="str">
        <f>"30042021051021064787460"</f>
        <v>30042021051021064787460</v>
      </c>
      <c r="C312" s="5" t="s">
        <v>50</v>
      </c>
      <c r="D312" s="4" t="str">
        <f>"王丹婵"</f>
        <v>王丹婵</v>
      </c>
      <c r="E312" s="4" t="str">
        <f t="shared" si="18"/>
        <v>女</v>
      </c>
    </row>
    <row r="313" spans="1:5" ht="30" customHeight="1">
      <c r="A313" s="4">
        <v>311</v>
      </c>
      <c r="B313" s="4" t="str">
        <f>"30042021051022222187828"</f>
        <v>30042021051022222187828</v>
      </c>
      <c r="C313" s="5" t="s">
        <v>50</v>
      </c>
      <c r="D313" s="4" t="str">
        <f>"蔡妃"</f>
        <v>蔡妃</v>
      </c>
      <c r="E313" s="4" t="str">
        <f t="shared" si="18"/>
        <v>女</v>
      </c>
    </row>
    <row r="314" spans="1:5" ht="30" customHeight="1">
      <c r="A314" s="4">
        <v>312</v>
      </c>
      <c r="B314" s="4" t="str">
        <f>"30042021051106165288184"</f>
        <v>30042021051106165288184</v>
      </c>
      <c r="C314" s="5" t="s">
        <v>50</v>
      </c>
      <c r="D314" s="4" t="str">
        <f>"王聪"</f>
        <v>王聪</v>
      </c>
      <c r="E314" s="4" t="str">
        <f t="shared" si="18"/>
        <v>女</v>
      </c>
    </row>
    <row r="315" spans="1:5" ht="30" customHeight="1">
      <c r="A315" s="4">
        <v>313</v>
      </c>
      <c r="B315" s="4" t="str">
        <f>"30042021051121230490973"</f>
        <v>30042021051121230490973</v>
      </c>
      <c r="C315" s="5" t="s">
        <v>50</v>
      </c>
      <c r="D315" s="4" t="str">
        <f>"黄翠莹"</f>
        <v>黄翠莹</v>
      </c>
      <c r="E315" s="4" t="str">
        <f t="shared" si="18"/>
        <v>女</v>
      </c>
    </row>
    <row r="316" spans="1:5" ht="30" customHeight="1">
      <c r="A316" s="4">
        <v>314</v>
      </c>
      <c r="B316" s="4" t="str">
        <f>"30042021051320355195979"</f>
        <v>30042021051320355195979</v>
      </c>
      <c r="C316" s="5" t="s">
        <v>50</v>
      </c>
      <c r="D316" s="4" t="str">
        <f>"阮贵玲"</f>
        <v>阮贵玲</v>
      </c>
      <c r="E316" s="4" t="str">
        <f t="shared" si="18"/>
        <v>女</v>
      </c>
    </row>
    <row r="317" spans="1:5" ht="30" customHeight="1">
      <c r="A317" s="4">
        <v>315</v>
      </c>
      <c r="B317" s="4" t="str">
        <f>"300420210517143432100305"</f>
        <v>300420210517143432100305</v>
      </c>
      <c r="C317" s="5" t="s">
        <v>50</v>
      </c>
      <c r="D317" s="4" t="str">
        <f>"钟红玲"</f>
        <v>钟红玲</v>
      </c>
      <c r="E317" s="4" t="str">
        <f t="shared" si="18"/>
        <v>女</v>
      </c>
    </row>
    <row r="318" spans="1:5" ht="30" customHeight="1">
      <c r="A318" s="4">
        <v>316</v>
      </c>
      <c r="B318" s="4" t="str">
        <f>"30042021051420353497893"</f>
        <v>30042021051420353497893</v>
      </c>
      <c r="C318" s="5" t="s">
        <v>51</v>
      </c>
      <c r="D318" s="4" t="str">
        <f>"周瑞玉"</f>
        <v>周瑞玉</v>
      </c>
      <c r="E318" s="4" t="str">
        <f t="shared" si="18"/>
        <v>女</v>
      </c>
    </row>
    <row r="319" spans="1:5" ht="30" customHeight="1">
      <c r="A319" s="4">
        <v>317</v>
      </c>
      <c r="B319" s="4" t="str">
        <f>"30042021051018230086758"</f>
        <v>30042021051018230086758</v>
      </c>
      <c r="C319" s="5" t="s">
        <v>52</v>
      </c>
      <c r="D319" s="4" t="str">
        <f>"秦晓燕"</f>
        <v>秦晓燕</v>
      </c>
      <c r="E319" s="4" t="str">
        <f t="shared" si="18"/>
        <v>女</v>
      </c>
    </row>
    <row r="320" spans="1:5" ht="30" customHeight="1">
      <c r="A320" s="4">
        <v>318</v>
      </c>
      <c r="B320" s="4" t="str">
        <f>"30042021051018563886917"</f>
        <v>30042021051018563886917</v>
      </c>
      <c r="C320" s="5" t="s">
        <v>52</v>
      </c>
      <c r="D320" s="4" t="str">
        <f>"钟兴青"</f>
        <v>钟兴青</v>
      </c>
      <c r="E320" s="4" t="str">
        <f t="shared" si="18"/>
        <v>女</v>
      </c>
    </row>
    <row r="321" spans="1:5" ht="30" customHeight="1">
      <c r="A321" s="4">
        <v>319</v>
      </c>
      <c r="B321" s="4" t="str">
        <f>"30042021051119170690586"</f>
        <v>30042021051119170690586</v>
      </c>
      <c r="C321" s="5" t="s">
        <v>52</v>
      </c>
      <c r="D321" s="4" t="str">
        <f>"何丹"</f>
        <v>何丹</v>
      </c>
      <c r="E321" s="4" t="str">
        <f t="shared" si="18"/>
        <v>女</v>
      </c>
    </row>
    <row r="322" spans="1:5" ht="30" customHeight="1">
      <c r="A322" s="4">
        <v>320</v>
      </c>
      <c r="B322" s="4" t="str">
        <f>"30042021051219125093615"</f>
        <v>30042021051219125093615</v>
      </c>
      <c r="C322" s="5" t="s">
        <v>52</v>
      </c>
      <c r="D322" s="4" t="str">
        <f>"王碧华"</f>
        <v>王碧华</v>
      </c>
      <c r="E322" s="4" t="str">
        <f t="shared" si="18"/>
        <v>女</v>
      </c>
    </row>
    <row r="323" spans="1:5" ht="30" customHeight="1">
      <c r="A323" s="4">
        <v>321</v>
      </c>
      <c r="B323" s="4" t="str">
        <f>"30042021051319590195910"</f>
        <v>30042021051319590195910</v>
      </c>
      <c r="C323" s="5" t="s">
        <v>52</v>
      </c>
      <c r="D323" s="4" t="str">
        <f>"邓玉丹"</f>
        <v>邓玉丹</v>
      </c>
      <c r="E323" s="4" t="str">
        <f t="shared" si="18"/>
        <v>女</v>
      </c>
    </row>
    <row r="324" spans="1:5" ht="30" customHeight="1">
      <c r="A324" s="4">
        <v>322</v>
      </c>
      <c r="B324" s="4" t="str">
        <f>"30042021051321205296061"</f>
        <v>30042021051321205296061</v>
      </c>
      <c r="C324" s="5" t="s">
        <v>52</v>
      </c>
      <c r="D324" s="4" t="str">
        <f>"林有李"</f>
        <v>林有李</v>
      </c>
      <c r="E324" s="4" t="str">
        <f t="shared" si="18"/>
        <v>女</v>
      </c>
    </row>
    <row r="325" spans="1:5" ht="30" customHeight="1">
      <c r="A325" s="4">
        <v>323</v>
      </c>
      <c r="B325" s="4" t="str">
        <f>"30042021051416142197445"</f>
        <v>30042021051416142197445</v>
      </c>
      <c r="C325" s="5" t="s">
        <v>52</v>
      </c>
      <c r="D325" s="4" t="str">
        <f>"符姑尾"</f>
        <v>符姑尾</v>
      </c>
      <c r="E325" s="4" t="str">
        <f t="shared" si="18"/>
        <v>女</v>
      </c>
    </row>
    <row r="326" spans="1:5" ht="30" customHeight="1">
      <c r="A326" s="4">
        <v>324</v>
      </c>
      <c r="B326" s="4" t="str">
        <f>"30042021051419364597806"</f>
        <v>30042021051419364597806</v>
      </c>
      <c r="C326" s="5" t="s">
        <v>52</v>
      </c>
      <c r="D326" s="4" t="str">
        <f>"黎君涯"</f>
        <v>黎君涯</v>
      </c>
      <c r="E326" s="4" t="str">
        <f t="shared" si="18"/>
        <v>女</v>
      </c>
    </row>
    <row r="327" spans="1:5" ht="30" customHeight="1">
      <c r="A327" s="4">
        <v>325</v>
      </c>
      <c r="B327" s="4" t="str">
        <f>"30042021051421390098000"</f>
        <v>30042021051421390098000</v>
      </c>
      <c r="C327" s="5" t="s">
        <v>52</v>
      </c>
      <c r="D327" s="4" t="str">
        <f>"司玉双"</f>
        <v>司玉双</v>
      </c>
      <c r="E327" s="4" t="str">
        <f t="shared" si="18"/>
        <v>女</v>
      </c>
    </row>
    <row r="328" spans="1:5" ht="30" customHeight="1">
      <c r="A328" s="4">
        <v>326</v>
      </c>
      <c r="B328" s="4" t="str">
        <f>"30042021051515552099021"</f>
        <v>30042021051515552099021</v>
      </c>
      <c r="C328" s="5" t="s">
        <v>52</v>
      </c>
      <c r="D328" s="4" t="str">
        <f>"万金丽"</f>
        <v>万金丽</v>
      </c>
      <c r="E328" s="4" t="str">
        <f t="shared" si="18"/>
        <v>女</v>
      </c>
    </row>
    <row r="329" spans="1:5" ht="30" customHeight="1">
      <c r="A329" s="4">
        <v>327</v>
      </c>
      <c r="B329" s="4" t="str">
        <f>"30042021051522464399408"</f>
        <v>30042021051522464399408</v>
      </c>
      <c r="C329" s="5" t="s">
        <v>52</v>
      </c>
      <c r="D329" s="4" t="str">
        <f>"叶经富"</f>
        <v>叶经富</v>
      </c>
      <c r="E329" s="4" t="str">
        <f>"男"</f>
        <v>男</v>
      </c>
    </row>
    <row r="330" spans="1:5" ht="30" customHeight="1">
      <c r="A330" s="4">
        <v>328</v>
      </c>
      <c r="B330" s="4" t="str">
        <f>"30042021051617211099852"</f>
        <v>30042021051617211099852</v>
      </c>
      <c r="C330" s="5" t="s">
        <v>52</v>
      </c>
      <c r="D330" s="4" t="str">
        <f>"刘洁球"</f>
        <v>刘洁球</v>
      </c>
      <c r="E330" s="4" t="str">
        <f>"女"</f>
        <v>女</v>
      </c>
    </row>
    <row r="331" spans="1:5" ht="30" customHeight="1">
      <c r="A331" s="4">
        <v>329</v>
      </c>
      <c r="B331" s="4" t="str">
        <f>"30042021051620444499942"</f>
        <v>30042021051620444499942</v>
      </c>
      <c r="C331" s="5" t="s">
        <v>52</v>
      </c>
      <c r="D331" s="4" t="str">
        <f>"方宝洁"</f>
        <v>方宝洁</v>
      </c>
      <c r="E331" s="4" t="str">
        <f>"女"</f>
        <v>女</v>
      </c>
    </row>
    <row r="332" spans="1:5" ht="30" customHeight="1">
      <c r="A332" s="4">
        <v>330</v>
      </c>
      <c r="B332" s="4" t="str">
        <f>"300420210516231642100012"</f>
        <v>300420210516231642100012</v>
      </c>
      <c r="C332" s="5" t="s">
        <v>52</v>
      </c>
      <c r="D332" s="4" t="str">
        <f>"黄瑶"</f>
        <v>黄瑶</v>
      </c>
      <c r="E332" s="4" t="str">
        <f>"女"</f>
        <v>女</v>
      </c>
    </row>
    <row r="333" spans="1:5" ht="30" customHeight="1">
      <c r="A333" s="4">
        <v>331</v>
      </c>
      <c r="B333" s="4" t="str">
        <f>"300420210517091907100092"</f>
        <v>300420210517091907100092</v>
      </c>
      <c r="C333" s="5" t="s">
        <v>52</v>
      </c>
      <c r="D333" s="4" t="str">
        <f>"王正斌"</f>
        <v>王正斌</v>
      </c>
      <c r="E333" s="4" t="str">
        <f>"男"</f>
        <v>男</v>
      </c>
    </row>
    <row r="334" spans="1:5" ht="30" customHeight="1">
      <c r="A334" s="4">
        <v>332</v>
      </c>
      <c r="B334" s="4" t="str">
        <f>"300420210517095738100129"</f>
        <v>300420210517095738100129</v>
      </c>
      <c r="C334" s="5" t="s">
        <v>52</v>
      </c>
      <c r="D334" s="4" t="str">
        <f>"边新宁"</f>
        <v>边新宁</v>
      </c>
      <c r="E334" s="4" t="str">
        <f>"男"</f>
        <v>男</v>
      </c>
    </row>
    <row r="335" spans="1:5" ht="30" customHeight="1">
      <c r="A335" s="4">
        <v>333</v>
      </c>
      <c r="B335" s="4" t="str">
        <f>"300420210517110412100185"</f>
        <v>300420210517110412100185</v>
      </c>
      <c r="C335" s="5" t="s">
        <v>52</v>
      </c>
      <c r="D335" s="4" t="str">
        <f>"谢必丽"</f>
        <v>谢必丽</v>
      </c>
      <c r="E335" s="4" t="str">
        <f>"女"</f>
        <v>女</v>
      </c>
    </row>
    <row r="336" spans="1:5" ht="30" customHeight="1">
      <c r="A336" s="4">
        <v>334</v>
      </c>
      <c r="B336" s="4" t="str">
        <f>"300420210517141910100296"</f>
        <v>300420210517141910100296</v>
      </c>
      <c r="C336" s="5" t="s">
        <v>52</v>
      </c>
      <c r="D336" s="4" t="str">
        <f>"苏妍"</f>
        <v>苏妍</v>
      </c>
      <c r="E336" s="4" t="str">
        <f>"女"</f>
        <v>女</v>
      </c>
    </row>
    <row r="337" spans="1:5" ht="30" customHeight="1">
      <c r="A337" s="4">
        <v>335</v>
      </c>
      <c r="B337" s="4" t="str">
        <f>"30042021051011302684388"</f>
        <v>30042021051011302684388</v>
      </c>
      <c r="C337" s="5" t="s">
        <v>53</v>
      </c>
      <c r="D337" s="4" t="str">
        <f>"罗光秀"</f>
        <v>罗光秀</v>
      </c>
      <c r="E337" s="4" t="str">
        <f>"女"</f>
        <v>女</v>
      </c>
    </row>
    <row r="338" spans="1:5" ht="30" customHeight="1">
      <c r="A338" s="4">
        <v>336</v>
      </c>
      <c r="B338" s="4" t="str">
        <f>"30042021051115144689757"</f>
        <v>30042021051115144689757</v>
      </c>
      <c r="C338" s="5" t="s">
        <v>53</v>
      </c>
      <c r="D338" s="4" t="str">
        <f>"潘楚楚"</f>
        <v>潘楚楚</v>
      </c>
      <c r="E338" s="4" t="str">
        <f>"女"</f>
        <v>女</v>
      </c>
    </row>
    <row r="339" spans="1:5" ht="30" customHeight="1">
      <c r="A339" s="4">
        <v>337</v>
      </c>
      <c r="B339" s="4" t="str">
        <f>"30042021051622050099984"</f>
        <v>30042021051622050099984</v>
      </c>
      <c r="C339" s="5" t="s">
        <v>54</v>
      </c>
      <c r="D339" s="4" t="str">
        <f>"张超伟"</f>
        <v>张超伟</v>
      </c>
      <c r="E339" s="4" t="str">
        <f>"男"</f>
        <v>男</v>
      </c>
    </row>
    <row r="340" spans="1:5" ht="30" customHeight="1">
      <c r="A340" s="4">
        <v>338</v>
      </c>
      <c r="B340" s="4" t="str">
        <f>"30042021051010465583993"</f>
        <v>30042021051010465583993</v>
      </c>
      <c r="C340" s="5" t="s">
        <v>55</v>
      </c>
      <c r="D340" s="4" t="str">
        <f>"苏林川"</f>
        <v>苏林川</v>
      </c>
      <c r="E340" s="4" t="str">
        <f>"女"</f>
        <v>女</v>
      </c>
    </row>
    <row r="341" spans="1:5" ht="30" customHeight="1">
      <c r="A341" s="4">
        <v>339</v>
      </c>
      <c r="B341" s="4" t="str">
        <f>"30042021051021304287565"</f>
        <v>30042021051021304287565</v>
      </c>
      <c r="C341" s="5" t="s">
        <v>55</v>
      </c>
      <c r="D341" s="4" t="str">
        <f>"张少雀"</f>
        <v>张少雀</v>
      </c>
      <c r="E341" s="4" t="str">
        <f>"女"</f>
        <v>女</v>
      </c>
    </row>
    <row r="342" spans="1:5" ht="30" customHeight="1">
      <c r="A342" s="4">
        <v>340</v>
      </c>
      <c r="B342" s="4" t="str">
        <f>"30042021051022323487869"</f>
        <v>30042021051022323487869</v>
      </c>
      <c r="C342" s="5" t="s">
        <v>55</v>
      </c>
      <c r="D342" s="4" t="str">
        <f>"周龙贵"</f>
        <v>周龙贵</v>
      </c>
      <c r="E342" s="4" t="str">
        <f>"男"</f>
        <v>男</v>
      </c>
    </row>
    <row r="343" spans="1:5" ht="30" customHeight="1">
      <c r="A343" s="4">
        <v>341</v>
      </c>
      <c r="B343" s="4" t="str">
        <f>"30042021051114572389682"</f>
        <v>30042021051114572389682</v>
      </c>
      <c r="C343" s="5" t="s">
        <v>55</v>
      </c>
      <c r="D343" s="4" t="str">
        <f>"陈芳"</f>
        <v>陈芳</v>
      </c>
      <c r="E343" s="4" t="str">
        <f aca="true" t="shared" si="19" ref="E343:E350">"女"</f>
        <v>女</v>
      </c>
    </row>
    <row r="344" spans="1:5" ht="30" customHeight="1">
      <c r="A344" s="4">
        <v>342</v>
      </c>
      <c r="B344" s="4" t="str">
        <f>"30042021051120521690874"</f>
        <v>30042021051120521690874</v>
      </c>
      <c r="C344" s="5" t="s">
        <v>55</v>
      </c>
      <c r="D344" s="4" t="str">
        <f>"庞燕子"</f>
        <v>庞燕子</v>
      </c>
      <c r="E344" s="4" t="str">
        <f t="shared" si="19"/>
        <v>女</v>
      </c>
    </row>
    <row r="345" spans="1:5" ht="30" customHeight="1">
      <c r="A345" s="4">
        <v>343</v>
      </c>
      <c r="B345" s="4" t="str">
        <f>"30042021051316142795439"</f>
        <v>30042021051316142795439</v>
      </c>
      <c r="C345" s="5" t="s">
        <v>55</v>
      </c>
      <c r="D345" s="4" t="str">
        <f>"周亮"</f>
        <v>周亮</v>
      </c>
      <c r="E345" s="4" t="str">
        <f t="shared" si="19"/>
        <v>女</v>
      </c>
    </row>
    <row r="346" spans="1:5" ht="30" customHeight="1">
      <c r="A346" s="4">
        <v>344</v>
      </c>
      <c r="B346" s="4" t="str">
        <f>"30042021051513020398735"</f>
        <v>30042021051513020398735</v>
      </c>
      <c r="C346" s="5" t="s">
        <v>55</v>
      </c>
      <c r="D346" s="4" t="str">
        <f>"王小萍"</f>
        <v>王小萍</v>
      </c>
      <c r="E346" s="4" t="str">
        <f t="shared" si="19"/>
        <v>女</v>
      </c>
    </row>
    <row r="347" spans="1:5" ht="30" customHeight="1">
      <c r="A347" s="4">
        <v>345</v>
      </c>
      <c r="B347" s="4" t="str">
        <f>"30042021051521595699358"</f>
        <v>30042021051521595699358</v>
      </c>
      <c r="C347" s="5" t="s">
        <v>56</v>
      </c>
      <c r="D347" s="4" t="str">
        <f>"程书亚"</f>
        <v>程书亚</v>
      </c>
      <c r="E347" s="4" t="str">
        <f t="shared" si="19"/>
        <v>女</v>
      </c>
    </row>
    <row r="348" spans="1:5" ht="30" customHeight="1">
      <c r="A348" s="4">
        <v>346</v>
      </c>
      <c r="B348" s="4" t="str">
        <f>"30042021051011171584287"</f>
        <v>30042021051011171584287</v>
      </c>
      <c r="C348" s="5" t="s">
        <v>57</v>
      </c>
      <c r="D348" s="4" t="str">
        <f>"郑淑贤"</f>
        <v>郑淑贤</v>
      </c>
      <c r="E348" s="4" t="str">
        <f t="shared" si="19"/>
        <v>女</v>
      </c>
    </row>
    <row r="349" spans="1:5" ht="30" customHeight="1">
      <c r="A349" s="4">
        <v>347</v>
      </c>
      <c r="B349" s="4" t="str">
        <f>"30042021051117084890226"</f>
        <v>30042021051117084890226</v>
      </c>
      <c r="C349" s="5" t="s">
        <v>57</v>
      </c>
      <c r="D349" s="4" t="str">
        <f>"陆楚芸"</f>
        <v>陆楚芸</v>
      </c>
      <c r="E349" s="4" t="str">
        <f t="shared" si="19"/>
        <v>女</v>
      </c>
    </row>
    <row r="350" spans="1:5" ht="30" customHeight="1">
      <c r="A350" s="4">
        <v>348</v>
      </c>
      <c r="B350" s="4" t="str">
        <f>"300420210517094002100116"</f>
        <v>300420210517094002100116</v>
      </c>
      <c r="C350" s="5" t="s">
        <v>57</v>
      </c>
      <c r="D350" s="4" t="str">
        <f>"李玉洁"</f>
        <v>李玉洁</v>
      </c>
      <c r="E350" s="4" t="str">
        <f t="shared" si="19"/>
        <v>女</v>
      </c>
    </row>
    <row r="351" spans="1:5" ht="30" customHeight="1">
      <c r="A351" s="4">
        <v>349</v>
      </c>
      <c r="B351" s="4" t="str">
        <f>"30042021051612330599681"</f>
        <v>30042021051612330599681</v>
      </c>
      <c r="C351" s="5" t="s">
        <v>58</v>
      </c>
      <c r="D351" s="4" t="str">
        <f>"王文举"</f>
        <v>王文举</v>
      </c>
      <c r="E351" s="4" t="str">
        <f>"男"</f>
        <v>男</v>
      </c>
    </row>
    <row r="352" spans="1:5" ht="30" customHeight="1">
      <c r="A352" s="4">
        <v>350</v>
      </c>
      <c r="B352" s="4" t="str">
        <f>"30042021051009432983228"</f>
        <v>30042021051009432983228</v>
      </c>
      <c r="C352" s="5" t="s">
        <v>59</v>
      </c>
      <c r="D352" s="4" t="str">
        <f>"归精楠"</f>
        <v>归精楠</v>
      </c>
      <c r="E352" s="4" t="str">
        <f>"女"</f>
        <v>女</v>
      </c>
    </row>
    <row r="353" spans="1:5" ht="30" customHeight="1">
      <c r="A353" s="4">
        <v>351</v>
      </c>
      <c r="B353" s="4" t="str">
        <f>"30042021051015400685781"</f>
        <v>30042021051015400685781</v>
      </c>
      <c r="C353" s="5" t="s">
        <v>59</v>
      </c>
      <c r="D353" s="4" t="str">
        <f>"胡冬华"</f>
        <v>胡冬华</v>
      </c>
      <c r="E353" s="4" t="str">
        <f>"女"</f>
        <v>女</v>
      </c>
    </row>
    <row r="354" spans="1:5" ht="30" customHeight="1">
      <c r="A354" s="4">
        <v>352</v>
      </c>
      <c r="B354" s="4" t="str">
        <f>"30042021051018024586672"</f>
        <v>30042021051018024586672</v>
      </c>
      <c r="C354" s="5" t="s">
        <v>59</v>
      </c>
      <c r="D354" s="4" t="str">
        <f>"谢秉辰"</f>
        <v>谢秉辰</v>
      </c>
      <c r="E354" s="4" t="str">
        <f>"男"</f>
        <v>男</v>
      </c>
    </row>
    <row r="355" spans="1:5" ht="30" customHeight="1">
      <c r="A355" s="4">
        <v>353</v>
      </c>
      <c r="B355" s="4" t="str">
        <f>"30042021051110455988928"</f>
        <v>30042021051110455988928</v>
      </c>
      <c r="C355" s="5" t="s">
        <v>59</v>
      </c>
      <c r="D355" s="4" t="str">
        <f>"黄秋敏"</f>
        <v>黄秋敏</v>
      </c>
      <c r="E355" s="4" t="str">
        <f>"女"</f>
        <v>女</v>
      </c>
    </row>
    <row r="356" spans="1:5" ht="30" customHeight="1">
      <c r="A356" s="4">
        <v>354</v>
      </c>
      <c r="B356" s="4" t="str">
        <f>"30042021051112054389247"</f>
        <v>30042021051112054389247</v>
      </c>
      <c r="C356" s="5" t="s">
        <v>59</v>
      </c>
      <c r="D356" s="4" t="str">
        <f>"林雪莹"</f>
        <v>林雪莹</v>
      </c>
      <c r="E356" s="4" t="str">
        <f>"女"</f>
        <v>女</v>
      </c>
    </row>
    <row r="357" spans="1:5" ht="30" customHeight="1">
      <c r="A357" s="4">
        <v>355</v>
      </c>
      <c r="B357" s="4" t="str">
        <f>"30042021051115364589870"</f>
        <v>30042021051115364589870</v>
      </c>
      <c r="C357" s="5" t="s">
        <v>59</v>
      </c>
      <c r="D357" s="4" t="str">
        <f>"罗敏"</f>
        <v>罗敏</v>
      </c>
      <c r="E357" s="4" t="str">
        <f>"女"</f>
        <v>女</v>
      </c>
    </row>
    <row r="358" spans="1:5" ht="30" customHeight="1">
      <c r="A358" s="4">
        <v>356</v>
      </c>
      <c r="B358" s="4" t="str">
        <f>"30042021051312345995001"</f>
        <v>30042021051312345995001</v>
      </c>
      <c r="C358" s="5" t="s">
        <v>59</v>
      </c>
      <c r="D358" s="4" t="str">
        <f>"杨丽娟"</f>
        <v>杨丽娟</v>
      </c>
      <c r="E358" s="4" t="str">
        <f>"女"</f>
        <v>女</v>
      </c>
    </row>
    <row r="359" spans="1:5" ht="30" customHeight="1">
      <c r="A359" s="4">
        <v>357</v>
      </c>
      <c r="B359" s="4" t="str">
        <f>"30042021051412230296966"</f>
        <v>30042021051412230296966</v>
      </c>
      <c r="C359" s="5" t="s">
        <v>59</v>
      </c>
      <c r="D359" s="4" t="str">
        <f>"石挺皇"</f>
        <v>石挺皇</v>
      </c>
      <c r="E359" s="4" t="str">
        <f>"男"</f>
        <v>男</v>
      </c>
    </row>
    <row r="360" spans="1:5" ht="30" customHeight="1">
      <c r="A360" s="4">
        <v>358</v>
      </c>
      <c r="B360" s="4" t="str">
        <f>"30042021051415283197326"</f>
        <v>30042021051415283197326</v>
      </c>
      <c r="C360" s="5" t="s">
        <v>59</v>
      </c>
      <c r="D360" s="4" t="str">
        <f>"陈和爱"</f>
        <v>陈和爱</v>
      </c>
      <c r="E360" s="4" t="str">
        <f>"女"</f>
        <v>女</v>
      </c>
    </row>
    <row r="361" spans="1:5" ht="30" customHeight="1">
      <c r="A361" s="4">
        <v>359</v>
      </c>
      <c r="B361" s="4" t="str">
        <f>"30042021051511475198614"</f>
        <v>30042021051511475198614</v>
      </c>
      <c r="C361" s="5" t="s">
        <v>59</v>
      </c>
      <c r="D361" s="4" t="str">
        <f>"孙江艳"</f>
        <v>孙江艳</v>
      </c>
      <c r="E361" s="4" t="str">
        <f>"女"</f>
        <v>女</v>
      </c>
    </row>
    <row r="362" spans="1:5" ht="30" customHeight="1">
      <c r="A362" s="4">
        <v>360</v>
      </c>
      <c r="B362" s="4" t="str">
        <f>"30042021051620151399930"</f>
        <v>30042021051620151399930</v>
      </c>
      <c r="C362" s="5" t="s">
        <v>59</v>
      </c>
      <c r="D362" s="4" t="str">
        <f>"蔡木琴"</f>
        <v>蔡木琴</v>
      </c>
      <c r="E362" s="4" t="str">
        <f>"女"</f>
        <v>女</v>
      </c>
    </row>
    <row r="363" spans="1:5" ht="30" customHeight="1">
      <c r="A363" s="4">
        <v>361</v>
      </c>
      <c r="B363" s="4" t="str">
        <f>"300420210609164331113913"</f>
        <v>300420210609164331113913</v>
      </c>
      <c r="C363" s="5" t="s">
        <v>59</v>
      </c>
      <c r="D363" s="4" t="str">
        <f>"李儒强"</f>
        <v>李儒强</v>
      </c>
      <c r="E363" s="4" t="str">
        <f>"男"</f>
        <v>男</v>
      </c>
    </row>
    <row r="364" spans="1:5" ht="30" customHeight="1">
      <c r="A364" s="4">
        <v>362</v>
      </c>
      <c r="B364" s="4" t="str">
        <f>"30042021051012571084907"</f>
        <v>30042021051012571084907</v>
      </c>
      <c r="C364" s="5" t="s">
        <v>60</v>
      </c>
      <c r="D364" s="4" t="str">
        <f>"黄恋"</f>
        <v>黄恋</v>
      </c>
      <c r="E364" s="4" t="str">
        <f aca="true" t="shared" si="20" ref="E364:E369">"女"</f>
        <v>女</v>
      </c>
    </row>
    <row r="365" spans="1:5" ht="30" customHeight="1">
      <c r="A365" s="4">
        <v>363</v>
      </c>
      <c r="B365" s="4" t="str">
        <f>"300420210610230816113955"</f>
        <v>300420210610230816113955</v>
      </c>
      <c r="C365" s="5" t="s">
        <v>60</v>
      </c>
      <c r="D365" s="4" t="str">
        <f>"李莲爱"</f>
        <v>李莲爱</v>
      </c>
      <c r="E365" s="4" t="str">
        <f t="shared" si="20"/>
        <v>女</v>
      </c>
    </row>
    <row r="366" spans="1:5" ht="30" customHeight="1">
      <c r="A366" s="4">
        <v>364</v>
      </c>
      <c r="B366" s="4" t="str">
        <f>"300420210611104533113967"</f>
        <v>300420210611104533113967</v>
      </c>
      <c r="C366" s="5" t="s">
        <v>60</v>
      </c>
      <c r="D366" s="4" t="str">
        <f>"陈清文"</f>
        <v>陈清文</v>
      </c>
      <c r="E366" s="4" t="str">
        <f t="shared" si="20"/>
        <v>女</v>
      </c>
    </row>
    <row r="367" spans="1:5" ht="30" customHeight="1">
      <c r="A367" s="4">
        <v>365</v>
      </c>
      <c r="B367" s="4" t="str">
        <f>"300420210611112040113968"</f>
        <v>300420210611112040113968</v>
      </c>
      <c r="C367" s="5" t="s">
        <v>60</v>
      </c>
      <c r="D367" s="4" t="str">
        <f>"吴倩颖"</f>
        <v>吴倩颖</v>
      </c>
      <c r="E367" s="4" t="str">
        <f t="shared" si="20"/>
        <v>女</v>
      </c>
    </row>
    <row r="368" spans="1:5" ht="30" customHeight="1">
      <c r="A368" s="4">
        <v>366</v>
      </c>
      <c r="B368" s="4" t="str">
        <f>"300420210611121210113971"</f>
        <v>300420210611121210113971</v>
      </c>
      <c r="C368" s="5" t="s">
        <v>60</v>
      </c>
      <c r="D368" s="4" t="str">
        <f>"麦紫华"</f>
        <v>麦紫华</v>
      </c>
      <c r="E368" s="4" t="str">
        <f t="shared" si="20"/>
        <v>女</v>
      </c>
    </row>
    <row r="369" spans="1:5" ht="30" customHeight="1">
      <c r="A369" s="4">
        <v>367</v>
      </c>
      <c r="B369" s="4" t="str">
        <f>"300420210611165701113984"</f>
        <v>300420210611165701113984</v>
      </c>
      <c r="C369" s="5" t="s">
        <v>60</v>
      </c>
      <c r="D369" s="4" t="str">
        <f>"冯微"</f>
        <v>冯微</v>
      </c>
      <c r="E369" s="4" t="str">
        <f t="shared" si="20"/>
        <v>女</v>
      </c>
    </row>
    <row r="370" spans="1:5" ht="30" customHeight="1">
      <c r="A370" s="4">
        <v>368</v>
      </c>
      <c r="B370" s="4" t="str">
        <f>"300420210611185457113993"</f>
        <v>300420210611185457113993</v>
      </c>
      <c r="C370" s="5" t="s">
        <v>60</v>
      </c>
      <c r="D370" s="4" t="str">
        <f>"黎芳利"</f>
        <v>黎芳利</v>
      </c>
      <c r="E370" s="4" t="str">
        <f aca="true" t="shared" si="21" ref="E370:E375">"女"</f>
        <v>女</v>
      </c>
    </row>
    <row r="371" spans="1:5" ht="30" customHeight="1">
      <c r="A371" s="4">
        <v>369</v>
      </c>
      <c r="B371" s="4" t="str">
        <f>"300420210611232421114001"</f>
        <v>300420210611232421114001</v>
      </c>
      <c r="C371" s="5" t="s">
        <v>60</v>
      </c>
      <c r="D371" s="4" t="str">
        <f>"王撰"</f>
        <v>王撰</v>
      </c>
      <c r="E371" s="4" t="str">
        <f>"男"</f>
        <v>男</v>
      </c>
    </row>
    <row r="372" spans="1:5" ht="30" customHeight="1">
      <c r="A372" s="4">
        <v>370</v>
      </c>
      <c r="B372" s="4" t="str">
        <f>"300420210614081129114037"</f>
        <v>300420210614081129114037</v>
      </c>
      <c r="C372" s="5" t="s">
        <v>60</v>
      </c>
      <c r="D372" s="4" t="str">
        <f>"李晶晶"</f>
        <v>李晶晶</v>
      </c>
      <c r="E372" s="4" t="str">
        <f t="shared" si="21"/>
        <v>女</v>
      </c>
    </row>
    <row r="373" spans="1:5" ht="30" customHeight="1">
      <c r="A373" s="4">
        <v>371</v>
      </c>
      <c r="B373" s="4" t="str">
        <f>"300420210614102650114039"</f>
        <v>300420210614102650114039</v>
      </c>
      <c r="C373" s="5" t="s">
        <v>60</v>
      </c>
      <c r="D373" s="4" t="str">
        <f>"杜还丁"</f>
        <v>杜还丁</v>
      </c>
      <c r="E373" s="4" t="str">
        <f t="shared" si="21"/>
        <v>女</v>
      </c>
    </row>
    <row r="374" spans="1:5" ht="30" customHeight="1">
      <c r="A374" s="4">
        <v>372</v>
      </c>
      <c r="B374" s="4" t="str">
        <f>"300420210615090544114072"</f>
        <v>300420210615090544114072</v>
      </c>
      <c r="C374" s="5" t="s">
        <v>60</v>
      </c>
      <c r="D374" s="4" t="str">
        <f>"王辉筱"</f>
        <v>王辉筱</v>
      </c>
      <c r="E374" s="4" t="str">
        <f t="shared" si="21"/>
        <v>女</v>
      </c>
    </row>
    <row r="375" spans="1:5" ht="30" customHeight="1">
      <c r="A375" s="4">
        <v>373</v>
      </c>
      <c r="B375" s="4" t="str">
        <f>"300420210615093940114076"</f>
        <v>300420210615093940114076</v>
      </c>
      <c r="C375" s="5" t="s">
        <v>60</v>
      </c>
      <c r="D375" s="4" t="str">
        <f>"何露媚"</f>
        <v>何露媚</v>
      </c>
      <c r="E375" s="4" t="str">
        <f t="shared" si="21"/>
        <v>女</v>
      </c>
    </row>
    <row r="376" spans="1:5" ht="30" customHeight="1">
      <c r="A376" s="4">
        <v>374</v>
      </c>
      <c r="B376" s="4" t="str">
        <f>"300420210615163919114110"</f>
        <v>300420210615163919114110</v>
      </c>
      <c r="C376" s="5" t="s">
        <v>60</v>
      </c>
      <c r="D376" s="4" t="str">
        <f>"赵会达"</f>
        <v>赵会达</v>
      </c>
      <c r="E376" s="4" t="str">
        <f>"男"</f>
        <v>男</v>
      </c>
    </row>
    <row r="377" spans="1:5" ht="30" customHeight="1">
      <c r="A377" s="4">
        <v>375</v>
      </c>
      <c r="B377" s="4" t="str">
        <f>"300420210611183932113992"</f>
        <v>300420210611183932113992</v>
      </c>
      <c r="C377" s="5" t="s">
        <v>61</v>
      </c>
      <c r="D377" s="4" t="str">
        <f>"叶容正"</f>
        <v>叶容正</v>
      </c>
      <c r="E377" s="4" t="str">
        <f>"男"</f>
        <v>男</v>
      </c>
    </row>
    <row r="378" spans="1:5" ht="30" customHeight="1">
      <c r="A378" s="4">
        <v>376</v>
      </c>
      <c r="B378" s="4" t="str">
        <f>"300420210614230815114063"</f>
        <v>300420210614230815114063</v>
      </c>
      <c r="C378" s="5" t="s">
        <v>61</v>
      </c>
      <c r="D378" s="4" t="str">
        <f>"符昌艳"</f>
        <v>符昌艳</v>
      </c>
      <c r="E378" s="4" t="str">
        <f>"女"</f>
        <v>女</v>
      </c>
    </row>
    <row r="379" spans="1:5" ht="30" customHeight="1">
      <c r="A379" s="4">
        <v>377</v>
      </c>
      <c r="B379" s="4" t="str">
        <f>"300420210615150347114101"</f>
        <v>300420210615150347114101</v>
      </c>
      <c r="C379" s="5" t="s">
        <v>61</v>
      </c>
      <c r="D379" s="4" t="str">
        <f>"符令昌"</f>
        <v>符令昌</v>
      </c>
      <c r="E379" s="4" t="str">
        <f>"男"</f>
        <v>男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  <ignoredErrors>
    <ignoredError sqref="E12 E3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dcterms:created xsi:type="dcterms:W3CDTF">2021-06-21T08:17:34Z</dcterms:created>
  <dcterms:modified xsi:type="dcterms:W3CDTF">2021-07-09T06:42:07Z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B6B2009E4C504BA7975F4F582E3920B8</vt:lpwstr>
  </property>
  <property fmtid="{D5CDD505-2E9C-101B-9397-08002B2CF9AE}" pid="3" name="KSOProductBuildVer">
    <vt:lpwstr>2052-11.1.0.10577</vt:lpwstr>
  </property>
</Properties>
</file>