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易择\儋州\儋州妇幼\2021编外\公告\"/>
    </mc:Choice>
  </mc:AlternateContent>
  <xr:revisionPtr revIDLastSave="0" documentId="8_{3E152E76-7E05-4DA1-820D-A0158ECDC780}" xr6:coauthVersionLast="45" xr6:coauthVersionMax="45" xr10:uidLastSave="{00000000-0000-0000-0000-000000000000}"/>
  <bookViews>
    <workbookView xWindow="-98" yWindow="-98" windowWidth="20715" windowHeight="13276" xr2:uid="{75A28D2B-890A-430C-86CB-276B7AB0ABC1}"/>
  </bookViews>
  <sheets>
    <sheet name="合格名单" sheetId="1" r:id="rId1"/>
  </sheets>
  <definedNames>
    <definedName name="_xlnm._FilterDatabase" localSheetId="0" hidden="1">合格名单!$A$1:$G$1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9" i="1" l="1"/>
  <c r="F509" i="1"/>
  <c r="E509" i="1"/>
  <c r="D509" i="1"/>
  <c r="G49" i="1" l="1"/>
  <c r="D49" i="1"/>
  <c r="F49" i="1"/>
  <c r="E49" i="1"/>
  <c r="F569" i="1"/>
  <c r="E569" i="1"/>
  <c r="F482" i="1" l="1"/>
  <c r="G583" i="1"/>
  <c r="F583" i="1"/>
  <c r="E583" i="1"/>
  <c r="D583" i="1"/>
  <c r="G582" i="1"/>
  <c r="F582" i="1"/>
  <c r="E582" i="1"/>
  <c r="D582" i="1"/>
  <c r="G581" i="1"/>
  <c r="F581" i="1"/>
  <c r="E581" i="1"/>
  <c r="D581" i="1"/>
  <c r="G580" i="1"/>
  <c r="F580" i="1"/>
  <c r="E580" i="1"/>
  <c r="D580" i="1"/>
  <c r="G579" i="1"/>
  <c r="F579" i="1"/>
  <c r="E579" i="1"/>
  <c r="D579" i="1"/>
  <c r="G578" i="1"/>
  <c r="F578" i="1"/>
  <c r="E578" i="1"/>
  <c r="D578" i="1"/>
  <c r="G577" i="1"/>
  <c r="F577" i="1"/>
  <c r="E577" i="1"/>
  <c r="D577" i="1"/>
  <c r="G576" i="1"/>
  <c r="F576" i="1"/>
  <c r="E576" i="1"/>
  <c r="D576" i="1"/>
  <c r="G575" i="1"/>
  <c r="F575" i="1"/>
  <c r="E575" i="1"/>
  <c r="D575" i="1"/>
  <c r="G574" i="1"/>
  <c r="F574" i="1"/>
  <c r="E574" i="1"/>
  <c r="D574" i="1"/>
  <c r="G573" i="1"/>
  <c r="F573" i="1"/>
  <c r="E573" i="1"/>
  <c r="D573" i="1"/>
  <c r="G572" i="1"/>
  <c r="F572" i="1"/>
  <c r="E572" i="1"/>
  <c r="D572" i="1"/>
  <c r="G571" i="1"/>
  <c r="F571" i="1"/>
  <c r="E571" i="1"/>
  <c r="D571" i="1"/>
  <c r="G570" i="1"/>
  <c r="F570" i="1"/>
  <c r="E570" i="1"/>
  <c r="D570" i="1"/>
  <c r="G568" i="1"/>
  <c r="F568" i="1"/>
  <c r="E568" i="1"/>
  <c r="D568" i="1"/>
  <c r="G567" i="1"/>
  <c r="F567" i="1"/>
  <c r="E567" i="1"/>
  <c r="D567" i="1"/>
  <c r="G566" i="1"/>
  <c r="F566" i="1"/>
  <c r="E566" i="1"/>
  <c r="D566" i="1"/>
  <c r="G565" i="1"/>
  <c r="F565" i="1"/>
  <c r="E565" i="1"/>
  <c r="D565" i="1"/>
  <c r="G564" i="1"/>
  <c r="F564" i="1"/>
  <c r="E564" i="1"/>
  <c r="D564" i="1"/>
  <c r="G563" i="1"/>
  <c r="F563" i="1"/>
  <c r="E563" i="1"/>
  <c r="D563" i="1"/>
  <c r="G562" i="1"/>
  <c r="F562" i="1"/>
  <c r="E562" i="1"/>
  <c r="D562" i="1"/>
  <c r="G561" i="1"/>
  <c r="F561" i="1"/>
  <c r="E561" i="1"/>
  <c r="D561" i="1"/>
  <c r="G560" i="1"/>
  <c r="F560" i="1"/>
  <c r="E560" i="1"/>
  <c r="D560" i="1"/>
  <c r="G559" i="1"/>
  <c r="F559" i="1"/>
  <c r="E559" i="1"/>
  <c r="D559" i="1"/>
  <c r="G558" i="1"/>
  <c r="F558" i="1"/>
  <c r="E558" i="1"/>
  <c r="D558" i="1"/>
  <c r="G557" i="1"/>
  <c r="F557" i="1"/>
  <c r="E557" i="1"/>
  <c r="D557" i="1"/>
  <c r="G556" i="1"/>
  <c r="F556" i="1"/>
  <c r="E556" i="1"/>
  <c r="D556" i="1"/>
  <c r="G555" i="1"/>
  <c r="F555" i="1"/>
  <c r="E555" i="1"/>
  <c r="D555" i="1"/>
  <c r="G554" i="1"/>
  <c r="F554" i="1"/>
  <c r="E554" i="1"/>
  <c r="D554" i="1"/>
  <c r="G553" i="1"/>
  <c r="F553" i="1"/>
  <c r="E553" i="1"/>
  <c r="D553" i="1"/>
  <c r="G552" i="1"/>
  <c r="F552" i="1"/>
  <c r="E552" i="1"/>
  <c r="D552" i="1"/>
  <c r="G551" i="1"/>
  <c r="F551" i="1"/>
  <c r="E551" i="1"/>
  <c r="D551" i="1"/>
  <c r="G550" i="1"/>
  <c r="F550" i="1"/>
  <c r="E550" i="1"/>
  <c r="D550" i="1"/>
  <c r="G549" i="1"/>
  <c r="F549" i="1"/>
  <c r="E549" i="1"/>
  <c r="D549" i="1"/>
  <c r="G548" i="1"/>
  <c r="F548" i="1"/>
  <c r="E548" i="1"/>
  <c r="D548" i="1"/>
  <c r="G547" i="1"/>
  <c r="F547" i="1"/>
  <c r="E547" i="1"/>
  <c r="D547" i="1"/>
  <c r="G546" i="1"/>
  <c r="F546" i="1"/>
  <c r="E546" i="1"/>
  <c r="D546" i="1"/>
  <c r="G545" i="1"/>
  <c r="F545" i="1"/>
  <c r="E545" i="1"/>
  <c r="D545" i="1"/>
  <c r="G544" i="1"/>
  <c r="F544" i="1"/>
  <c r="E544" i="1"/>
  <c r="D544" i="1"/>
  <c r="G543" i="1"/>
  <c r="F543" i="1"/>
  <c r="E543" i="1"/>
  <c r="D543" i="1"/>
  <c r="G542" i="1"/>
  <c r="F542" i="1"/>
  <c r="E542" i="1"/>
  <c r="D542" i="1"/>
  <c r="G541" i="1"/>
  <c r="F541" i="1"/>
  <c r="E541" i="1"/>
  <c r="D541" i="1"/>
  <c r="G540" i="1"/>
  <c r="F540" i="1"/>
  <c r="E540" i="1"/>
  <c r="D540" i="1"/>
  <c r="G539" i="1"/>
  <c r="F539" i="1"/>
  <c r="E539" i="1"/>
  <c r="D539" i="1"/>
  <c r="G538" i="1"/>
  <c r="F538" i="1"/>
  <c r="E538" i="1"/>
  <c r="D538" i="1"/>
  <c r="G537" i="1"/>
  <c r="F537" i="1"/>
  <c r="E537" i="1"/>
  <c r="D537" i="1"/>
  <c r="G536" i="1"/>
  <c r="F536" i="1"/>
  <c r="E536" i="1"/>
  <c r="D536" i="1"/>
  <c r="G535" i="1"/>
  <c r="F535" i="1"/>
  <c r="E535" i="1"/>
  <c r="D535" i="1"/>
  <c r="G534" i="1"/>
  <c r="F534" i="1"/>
  <c r="E534" i="1"/>
  <c r="D534" i="1"/>
  <c r="G533" i="1"/>
  <c r="F533" i="1"/>
  <c r="E533" i="1"/>
  <c r="D533" i="1"/>
  <c r="G532" i="1"/>
  <c r="F532" i="1"/>
  <c r="E532" i="1"/>
  <c r="D532" i="1"/>
  <c r="G531" i="1"/>
  <c r="F531" i="1"/>
  <c r="E531" i="1"/>
  <c r="D531" i="1"/>
  <c r="G530" i="1"/>
  <c r="F530" i="1"/>
  <c r="E530" i="1"/>
  <c r="D530" i="1"/>
  <c r="G529" i="1"/>
  <c r="F529" i="1"/>
  <c r="E529" i="1"/>
  <c r="D529" i="1"/>
  <c r="G528" i="1"/>
  <c r="F528" i="1"/>
  <c r="E528" i="1"/>
  <c r="D528" i="1"/>
  <c r="G527" i="1"/>
  <c r="F527" i="1"/>
  <c r="E527" i="1"/>
  <c r="D527" i="1"/>
  <c r="G526" i="1"/>
  <c r="F526" i="1"/>
  <c r="E526" i="1"/>
  <c r="D526" i="1"/>
  <c r="G525" i="1"/>
  <c r="F525" i="1"/>
  <c r="E525" i="1"/>
  <c r="D525" i="1"/>
  <c r="G524" i="1"/>
  <c r="F524" i="1"/>
  <c r="E524" i="1"/>
  <c r="D524" i="1"/>
  <c r="G523" i="1"/>
  <c r="F523" i="1"/>
  <c r="E523" i="1"/>
  <c r="D523" i="1"/>
  <c r="G522" i="1"/>
  <c r="F522" i="1"/>
  <c r="E522" i="1"/>
  <c r="D522" i="1"/>
  <c r="G521" i="1"/>
  <c r="F521" i="1"/>
  <c r="E521" i="1"/>
  <c r="D521" i="1"/>
  <c r="G520" i="1"/>
  <c r="F520" i="1"/>
  <c r="E520" i="1"/>
  <c r="D520" i="1"/>
  <c r="G519" i="1"/>
  <c r="F519" i="1"/>
  <c r="E519" i="1"/>
  <c r="D519" i="1"/>
  <c r="G518" i="1"/>
  <c r="F518" i="1"/>
  <c r="E518" i="1"/>
  <c r="D518" i="1"/>
  <c r="G517" i="1"/>
  <c r="F517" i="1"/>
  <c r="E517" i="1"/>
  <c r="D517" i="1"/>
  <c r="G516" i="1"/>
  <c r="F516" i="1"/>
  <c r="E516" i="1"/>
  <c r="D516" i="1"/>
  <c r="G515" i="1"/>
  <c r="F515" i="1"/>
  <c r="E515" i="1"/>
  <c r="D515" i="1"/>
  <c r="G514" i="1"/>
  <c r="F514" i="1"/>
  <c r="E514" i="1"/>
  <c r="D514" i="1"/>
  <c r="G513" i="1"/>
  <c r="F513" i="1"/>
  <c r="E513" i="1"/>
  <c r="D513" i="1"/>
  <c r="G512" i="1"/>
  <c r="F512" i="1"/>
  <c r="E512" i="1"/>
  <c r="D512" i="1"/>
  <c r="G511" i="1"/>
  <c r="F511" i="1"/>
  <c r="E511" i="1"/>
  <c r="D511" i="1"/>
  <c r="G510" i="1"/>
  <c r="F510" i="1"/>
  <c r="E510" i="1"/>
  <c r="D510" i="1"/>
  <c r="G508" i="1"/>
  <c r="F508" i="1"/>
  <c r="E508" i="1"/>
  <c r="D508" i="1"/>
  <c r="G507" i="1"/>
  <c r="F507" i="1"/>
  <c r="E507" i="1"/>
  <c r="D507" i="1"/>
  <c r="G506" i="1"/>
  <c r="F506" i="1"/>
  <c r="E506" i="1"/>
  <c r="D506" i="1"/>
  <c r="G505" i="1"/>
  <c r="F505" i="1"/>
  <c r="E505" i="1"/>
  <c r="D505" i="1"/>
  <c r="G504" i="1"/>
  <c r="F504" i="1"/>
  <c r="E504" i="1"/>
  <c r="D504" i="1"/>
  <c r="G503" i="1"/>
  <c r="F503" i="1"/>
  <c r="E503" i="1"/>
  <c r="D503" i="1"/>
  <c r="G502" i="1"/>
  <c r="F502" i="1"/>
  <c r="E502" i="1"/>
  <c r="D502" i="1"/>
  <c r="G501" i="1"/>
  <c r="F501" i="1"/>
  <c r="E501" i="1"/>
  <c r="D501" i="1"/>
  <c r="G500" i="1"/>
  <c r="F500" i="1"/>
  <c r="E500" i="1"/>
  <c r="D500" i="1"/>
  <c r="G499" i="1"/>
  <c r="F499" i="1"/>
  <c r="E499" i="1"/>
  <c r="D499" i="1"/>
  <c r="G498" i="1"/>
  <c r="F498" i="1"/>
  <c r="E498" i="1"/>
  <c r="D498" i="1"/>
  <c r="G497" i="1"/>
  <c r="F497" i="1"/>
  <c r="E497" i="1"/>
  <c r="D497" i="1"/>
  <c r="G496" i="1"/>
  <c r="F496" i="1"/>
  <c r="E496" i="1"/>
  <c r="D496" i="1"/>
  <c r="G495" i="1"/>
  <c r="F495" i="1"/>
  <c r="E495" i="1"/>
  <c r="D495" i="1"/>
  <c r="G494" i="1"/>
  <c r="F494" i="1"/>
  <c r="E494" i="1"/>
  <c r="D494" i="1"/>
  <c r="G493" i="1"/>
  <c r="F493" i="1"/>
  <c r="E493" i="1"/>
  <c r="D493" i="1"/>
  <c r="G492" i="1"/>
  <c r="F492" i="1"/>
  <c r="E492" i="1"/>
  <c r="D492" i="1"/>
  <c r="G491" i="1"/>
  <c r="F491" i="1"/>
  <c r="E491" i="1"/>
  <c r="D491" i="1"/>
  <c r="G490" i="1"/>
  <c r="F490" i="1"/>
  <c r="E490" i="1"/>
  <c r="D490" i="1"/>
  <c r="G489" i="1"/>
  <c r="F489" i="1"/>
  <c r="E489" i="1"/>
  <c r="D489" i="1"/>
  <c r="G488" i="1"/>
  <c r="F488" i="1"/>
  <c r="E488" i="1"/>
  <c r="D488" i="1"/>
  <c r="G487" i="1"/>
  <c r="F487" i="1"/>
  <c r="E487" i="1"/>
  <c r="D487" i="1"/>
  <c r="G486" i="1"/>
  <c r="F486" i="1"/>
  <c r="E486" i="1"/>
  <c r="D486" i="1"/>
  <c r="G485" i="1"/>
  <c r="F485" i="1"/>
  <c r="E485" i="1"/>
  <c r="D485" i="1"/>
  <c r="G484" i="1"/>
  <c r="F484" i="1"/>
  <c r="E484" i="1"/>
  <c r="D484" i="1"/>
  <c r="G483" i="1"/>
  <c r="F483" i="1"/>
  <c r="E483" i="1"/>
  <c r="D483" i="1"/>
  <c r="G482" i="1"/>
  <c r="E482" i="1"/>
  <c r="D482" i="1"/>
  <c r="G481" i="1"/>
  <c r="F481" i="1"/>
  <c r="E481" i="1"/>
  <c r="D481" i="1"/>
  <c r="G480" i="1"/>
  <c r="F480" i="1"/>
  <c r="E480" i="1"/>
  <c r="D480" i="1"/>
  <c r="G479" i="1"/>
  <c r="F479" i="1"/>
  <c r="E479" i="1"/>
  <c r="D479" i="1"/>
  <c r="G478" i="1"/>
  <c r="F478" i="1"/>
  <c r="E478" i="1"/>
  <c r="D478" i="1"/>
  <c r="G477" i="1"/>
  <c r="F477" i="1"/>
  <c r="E477" i="1"/>
  <c r="D477" i="1"/>
  <c r="G476" i="1"/>
  <c r="F476" i="1"/>
  <c r="E476" i="1"/>
  <c r="D476" i="1"/>
  <c r="G475" i="1"/>
  <c r="F475" i="1"/>
  <c r="E475" i="1"/>
  <c r="D475" i="1"/>
  <c r="G474" i="1"/>
  <c r="F474" i="1"/>
  <c r="E474" i="1"/>
  <c r="D474" i="1"/>
  <c r="G473" i="1"/>
  <c r="F473" i="1"/>
  <c r="E473" i="1"/>
  <c r="D473" i="1"/>
  <c r="G472" i="1"/>
  <c r="F472" i="1"/>
  <c r="E472" i="1"/>
  <c r="D472" i="1"/>
  <c r="G471" i="1"/>
  <c r="F471" i="1"/>
  <c r="E471" i="1"/>
  <c r="D471" i="1"/>
  <c r="G470" i="1"/>
  <c r="F470" i="1"/>
  <c r="E470" i="1"/>
  <c r="D470" i="1"/>
  <c r="G469" i="1"/>
  <c r="F469" i="1"/>
  <c r="E469" i="1"/>
  <c r="D469" i="1"/>
  <c r="G468" i="1"/>
  <c r="F468" i="1"/>
  <c r="E468" i="1"/>
  <c r="D468" i="1"/>
  <c r="G467" i="1"/>
  <c r="F467" i="1"/>
  <c r="E467" i="1"/>
  <c r="D467" i="1"/>
  <c r="G466" i="1"/>
  <c r="F466" i="1"/>
  <c r="E466" i="1"/>
  <c r="D466" i="1"/>
  <c r="G465" i="1"/>
  <c r="F465" i="1"/>
  <c r="E465" i="1"/>
  <c r="D465" i="1"/>
  <c r="G464" i="1"/>
  <c r="F464" i="1"/>
  <c r="E464" i="1"/>
  <c r="D464" i="1"/>
  <c r="G463" i="1"/>
  <c r="F463" i="1"/>
  <c r="E463" i="1"/>
  <c r="D463" i="1"/>
  <c r="G462" i="1"/>
  <c r="F462" i="1"/>
  <c r="E462" i="1"/>
  <c r="D462" i="1"/>
  <c r="G461" i="1"/>
  <c r="F461" i="1"/>
  <c r="E461" i="1"/>
  <c r="D461" i="1"/>
  <c r="G460" i="1"/>
  <c r="F460" i="1"/>
  <c r="E460" i="1"/>
  <c r="D460" i="1"/>
  <c r="G459" i="1"/>
  <c r="F459" i="1"/>
  <c r="E459" i="1"/>
  <c r="D459" i="1"/>
  <c r="G458" i="1"/>
  <c r="F458" i="1"/>
  <c r="E458" i="1"/>
  <c r="D458" i="1"/>
  <c r="G457" i="1"/>
  <c r="F457" i="1"/>
  <c r="E457" i="1"/>
  <c r="D457" i="1"/>
  <c r="G456" i="1"/>
  <c r="F456" i="1"/>
  <c r="E456" i="1"/>
  <c r="D456" i="1"/>
  <c r="G455" i="1"/>
  <c r="F455" i="1"/>
  <c r="E455" i="1"/>
  <c r="D455" i="1"/>
  <c r="G454" i="1"/>
  <c r="F454" i="1"/>
  <c r="E454" i="1"/>
  <c r="D454" i="1"/>
  <c r="G453" i="1"/>
  <c r="F453" i="1"/>
  <c r="E453" i="1"/>
  <c r="D453" i="1"/>
  <c r="G452" i="1"/>
  <c r="F452" i="1"/>
  <c r="E452" i="1"/>
  <c r="D452" i="1"/>
  <c r="G451" i="1"/>
  <c r="F451" i="1"/>
  <c r="E451" i="1"/>
  <c r="D451" i="1"/>
  <c r="G450" i="1"/>
  <c r="F450" i="1"/>
  <c r="E450" i="1"/>
  <c r="D450" i="1"/>
  <c r="G449" i="1"/>
  <c r="F449" i="1"/>
  <c r="E449" i="1"/>
  <c r="D449" i="1"/>
  <c r="G448" i="1"/>
  <c r="F448" i="1"/>
  <c r="E448" i="1"/>
  <c r="D448" i="1"/>
  <c r="G447" i="1"/>
  <c r="F447" i="1"/>
  <c r="E447" i="1"/>
  <c r="D447" i="1"/>
  <c r="G446" i="1"/>
  <c r="F446" i="1"/>
  <c r="E446" i="1"/>
  <c r="D446" i="1"/>
  <c r="G445" i="1"/>
  <c r="F445" i="1"/>
  <c r="E445" i="1"/>
  <c r="D445" i="1"/>
  <c r="G444" i="1"/>
  <c r="F444" i="1"/>
  <c r="E444" i="1"/>
  <c r="D444" i="1"/>
  <c r="G443" i="1"/>
  <c r="F443" i="1"/>
  <c r="E443" i="1"/>
  <c r="D443" i="1"/>
  <c r="G442" i="1"/>
  <c r="F442" i="1"/>
  <c r="E442" i="1"/>
  <c r="D442" i="1"/>
  <c r="G441" i="1"/>
  <c r="F441" i="1"/>
  <c r="E441" i="1"/>
  <c r="D441" i="1"/>
  <c r="G440" i="1"/>
  <c r="F440" i="1"/>
  <c r="E440" i="1"/>
  <c r="D440" i="1"/>
  <c r="G439" i="1"/>
  <c r="F439" i="1"/>
  <c r="E439" i="1"/>
  <c r="D439" i="1"/>
  <c r="G438" i="1"/>
  <c r="F438" i="1"/>
  <c r="E438" i="1"/>
  <c r="D438" i="1"/>
  <c r="G437" i="1"/>
  <c r="F437" i="1"/>
  <c r="E437" i="1"/>
  <c r="D437" i="1"/>
  <c r="G436" i="1"/>
  <c r="F436" i="1"/>
  <c r="E436" i="1"/>
  <c r="D436" i="1"/>
  <c r="G435" i="1"/>
  <c r="F435" i="1"/>
  <c r="E435" i="1"/>
  <c r="D435" i="1"/>
  <c r="G434" i="1"/>
  <c r="F434" i="1"/>
  <c r="E434" i="1"/>
  <c r="D434" i="1"/>
  <c r="G433" i="1"/>
  <c r="F433" i="1"/>
  <c r="E433" i="1"/>
  <c r="D433" i="1"/>
  <c r="G432" i="1"/>
  <c r="F432" i="1"/>
  <c r="E432" i="1"/>
  <c r="D432" i="1"/>
  <c r="G431" i="1"/>
  <c r="F431" i="1"/>
  <c r="E431" i="1"/>
  <c r="D431" i="1"/>
  <c r="G430" i="1"/>
  <c r="F430" i="1"/>
  <c r="E430" i="1"/>
  <c r="D430" i="1"/>
  <c r="G429" i="1"/>
  <c r="F429" i="1"/>
  <c r="E429" i="1"/>
  <c r="D429" i="1"/>
  <c r="G428" i="1"/>
  <c r="F428" i="1"/>
  <c r="E428" i="1"/>
  <c r="D428" i="1"/>
  <c r="G427" i="1"/>
  <c r="F427" i="1"/>
  <c r="E427" i="1"/>
  <c r="D427" i="1"/>
  <c r="G426" i="1"/>
  <c r="F426" i="1"/>
  <c r="E426" i="1"/>
  <c r="D426" i="1"/>
  <c r="G425" i="1"/>
  <c r="F425" i="1"/>
  <c r="E425" i="1"/>
  <c r="D425" i="1"/>
  <c r="G424" i="1"/>
  <c r="F424" i="1"/>
  <c r="E424" i="1"/>
  <c r="D424" i="1"/>
  <c r="G423" i="1"/>
  <c r="F423" i="1"/>
  <c r="E423" i="1"/>
  <c r="D423" i="1"/>
  <c r="G422" i="1"/>
  <c r="F422" i="1"/>
  <c r="E422" i="1"/>
  <c r="D422" i="1"/>
  <c r="G421" i="1"/>
  <c r="F421" i="1"/>
  <c r="E421" i="1"/>
  <c r="D421" i="1"/>
  <c r="G420" i="1"/>
  <c r="F420" i="1"/>
  <c r="E420" i="1"/>
  <c r="D420" i="1"/>
  <c r="G419" i="1"/>
  <c r="F419" i="1"/>
  <c r="E419" i="1"/>
  <c r="D419" i="1"/>
  <c r="G418" i="1"/>
  <c r="F418" i="1"/>
  <c r="E418" i="1"/>
  <c r="D418" i="1"/>
  <c r="G417" i="1"/>
  <c r="F417" i="1"/>
  <c r="E417" i="1"/>
  <c r="D417" i="1"/>
  <c r="G416" i="1"/>
  <c r="F416" i="1"/>
  <c r="E416" i="1"/>
  <c r="D416" i="1"/>
  <c r="G415" i="1"/>
  <c r="F415" i="1"/>
  <c r="E415" i="1"/>
  <c r="D415" i="1"/>
  <c r="G414" i="1"/>
  <c r="F414" i="1"/>
  <c r="E414" i="1"/>
  <c r="D414" i="1"/>
  <c r="G413" i="1"/>
  <c r="F413" i="1"/>
  <c r="E413" i="1"/>
  <c r="D413" i="1"/>
  <c r="G412" i="1"/>
  <c r="F412" i="1"/>
  <c r="E412" i="1"/>
  <c r="D412" i="1"/>
  <c r="G411" i="1"/>
  <c r="F411" i="1"/>
  <c r="E411" i="1"/>
  <c r="D411" i="1"/>
  <c r="G410" i="1"/>
  <c r="F410" i="1"/>
  <c r="E410" i="1"/>
  <c r="D410" i="1"/>
  <c r="G409" i="1"/>
  <c r="F409" i="1"/>
  <c r="E409" i="1"/>
  <c r="D409" i="1"/>
  <c r="G408" i="1"/>
  <c r="F408" i="1"/>
  <c r="E408" i="1"/>
  <c r="D408" i="1"/>
  <c r="G407" i="1"/>
  <c r="F407" i="1"/>
  <c r="E407" i="1"/>
  <c r="D407" i="1"/>
  <c r="G406" i="1"/>
  <c r="F406" i="1"/>
  <c r="E406" i="1"/>
  <c r="D406" i="1"/>
  <c r="G405" i="1"/>
  <c r="F405" i="1"/>
  <c r="E405" i="1"/>
  <c r="D405" i="1"/>
  <c r="G404" i="1"/>
  <c r="F404" i="1"/>
  <c r="E404" i="1"/>
  <c r="D404" i="1"/>
  <c r="G403" i="1"/>
  <c r="F403" i="1"/>
  <c r="E403" i="1"/>
  <c r="D403" i="1"/>
  <c r="G402" i="1"/>
  <c r="F402" i="1"/>
  <c r="E402" i="1"/>
  <c r="D402" i="1"/>
  <c r="G401" i="1"/>
  <c r="F401" i="1"/>
  <c r="E401" i="1"/>
  <c r="D401" i="1"/>
  <c r="G400" i="1"/>
  <c r="F400" i="1"/>
  <c r="E400" i="1"/>
  <c r="D400" i="1"/>
  <c r="G399" i="1"/>
  <c r="F399" i="1"/>
  <c r="E399" i="1"/>
  <c r="D399" i="1"/>
  <c r="G398" i="1"/>
  <c r="F398" i="1"/>
  <c r="E398" i="1"/>
  <c r="D398" i="1"/>
  <c r="G397" i="1"/>
  <c r="F397" i="1"/>
  <c r="E397" i="1"/>
  <c r="D397" i="1"/>
  <c r="G396" i="1"/>
  <c r="F396" i="1"/>
  <c r="E396" i="1"/>
  <c r="D396" i="1"/>
  <c r="G395" i="1"/>
  <c r="F395" i="1"/>
  <c r="E395" i="1"/>
  <c r="D395" i="1"/>
  <c r="G394" i="1"/>
  <c r="F394" i="1"/>
  <c r="E394" i="1"/>
  <c r="D394" i="1"/>
  <c r="G393" i="1"/>
  <c r="F393" i="1"/>
  <c r="E393" i="1"/>
  <c r="D393" i="1"/>
  <c r="G392" i="1"/>
  <c r="F392" i="1"/>
  <c r="E392" i="1"/>
  <c r="D392" i="1"/>
  <c r="G391" i="1"/>
  <c r="F391" i="1"/>
  <c r="E391" i="1"/>
  <c r="D391" i="1"/>
  <c r="G390" i="1"/>
  <c r="F390" i="1"/>
  <c r="E390" i="1"/>
  <c r="D390" i="1"/>
  <c r="G389" i="1"/>
  <c r="F389" i="1"/>
  <c r="E389" i="1"/>
  <c r="D389" i="1"/>
  <c r="G388" i="1"/>
  <c r="F388" i="1"/>
  <c r="E388" i="1"/>
  <c r="D388" i="1"/>
  <c r="G387" i="1"/>
  <c r="F387" i="1"/>
  <c r="E387" i="1"/>
  <c r="D387" i="1"/>
  <c r="G386" i="1"/>
  <c r="F386" i="1"/>
  <c r="E386" i="1"/>
  <c r="D386" i="1"/>
  <c r="G385" i="1"/>
  <c r="F385" i="1"/>
  <c r="E385" i="1"/>
  <c r="D385" i="1"/>
  <c r="G384" i="1"/>
  <c r="F384" i="1"/>
  <c r="E384" i="1"/>
  <c r="D384" i="1"/>
  <c r="G383" i="1"/>
  <c r="F383" i="1"/>
  <c r="E383" i="1"/>
  <c r="D383" i="1"/>
  <c r="G382" i="1"/>
  <c r="F382" i="1"/>
  <c r="E382" i="1"/>
  <c r="D382" i="1"/>
  <c r="G381" i="1"/>
  <c r="F381" i="1"/>
  <c r="E381" i="1"/>
  <c r="D381" i="1"/>
  <c r="G380" i="1"/>
  <c r="F380" i="1"/>
  <c r="E380" i="1"/>
  <c r="D380" i="1"/>
  <c r="G379" i="1"/>
  <c r="F379" i="1"/>
  <c r="E379" i="1"/>
  <c r="D379" i="1"/>
  <c r="G378" i="1"/>
  <c r="F378" i="1"/>
  <c r="E378" i="1"/>
  <c r="D378" i="1"/>
  <c r="G377" i="1"/>
  <c r="F377" i="1"/>
  <c r="E377" i="1"/>
  <c r="D377" i="1"/>
  <c r="G376" i="1"/>
  <c r="F376" i="1"/>
  <c r="E376" i="1"/>
  <c r="D376" i="1"/>
  <c r="G375" i="1"/>
  <c r="F375" i="1"/>
  <c r="E375" i="1"/>
  <c r="D375" i="1"/>
  <c r="G374" i="1"/>
  <c r="F374" i="1"/>
  <c r="E374" i="1"/>
  <c r="D374" i="1"/>
  <c r="G373" i="1"/>
  <c r="F373" i="1"/>
  <c r="E373" i="1"/>
  <c r="D373" i="1"/>
  <c r="G372" i="1"/>
  <c r="F372" i="1"/>
  <c r="E372" i="1"/>
  <c r="D372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F366" i="1"/>
  <c r="E366" i="1"/>
  <c r="D366" i="1"/>
  <c r="G365" i="1"/>
  <c r="F365" i="1"/>
  <c r="E365" i="1"/>
  <c r="D365" i="1"/>
  <c r="G364" i="1"/>
  <c r="F364" i="1"/>
  <c r="E364" i="1"/>
  <c r="D364" i="1"/>
  <c r="G363" i="1"/>
  <c r="F363" i="1"/>
  <c r="E363" i="1"/>
  <c r="D363" i="1"/>
  <c r="G362" i="1"/>
  <c r="F362" i="1"/>
  <c r="E362" i="1"/>
  <c r="D362" i="1"/>
  <c r="G361" i="1"/>
  <c r="F361" i="1"/>
  <c r="E361" i="1"/>
  <c r="D361" i="1"/>
  <c r="G360" i="1"/>
  <c r="F360" i="1"/>
  <c r="E360" i="1"/>
  <c r="D360" i="1"/>
  <c r="G359" i="1"/>
  <c r="F359" i="1"/>
  <c r="E359" i="1"/>
  <c r="D359" i="1"/>
  <c r="G358" i="1"/>
  <c r="F358" i="1"/>
  <c r="E358" i="1"/>
  <c r="D358" i="1"/>
  <c r="G357" i="1"/>
  <c r="F357" i="1"/>
  <c r="E357" i="1"/>
  <c r="D357" i="1"/>
  <c r="G356" i="1"/>
  <c r="F356" i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G351" i="1"/>
  <c r="F351" i="1"/>
  <c r="E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7" i="1"/>
  <c r="F347" i="1"/>
  <c r="E347" i="1"/>
  <c r="D347" i="1"/>
  <c r="G346" i="1"/>
  <c r="F346" i="1"/>
  <c r="E346" i="1"/>
  <c r="D346" i="1"/>
  <c r="G345" i="1"/>
  <c r="F345" i="1"/>
  <c r="E345" i="1"/>
  <c r="D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300" i="1"/>
  <c r="F300" i="1"/>
  <c r="E300" i="1"/>
  <c r="D300" i="1"/>
  <c r="G299" i="1"/>
  <c r="F299" i="1"/>
  <c r="E299" i="1"/>
  <c r="D299" i="1"/>
  <c r="G298" i="1"/>
  <c r="F298" i="1"/>
  <c r="E298" i="1"/>
  <c r="D298" i="1"/>
  <c r="G297" i="1"/>
  <c r="F297" i="1"/>
  <c r="E297" i="1"/>
  <c r="D297" i="1"/>
  <c r="G296" i="1"/>
  <c r="F296" i="1"/>
  <c r="E296" i="1"/>
  <c r="D296" i="1"/>
  <c r="G295" i="1"/>
  <c r="F295" i="1"/>
  <c r="E295" i="1"/>
  <c r="D295" i="1"/>
  <c r="G294" i="1"/>
  <c r="F294" i="1"/>
  <c r="E294" i="1"/>
  <c r="D294" i="1"/>
  <c r="G293" i="1"/>
  <c r="F293" i="1"/>
  <c r="E293" i="1"/>
  <c r="D293" i="1"/>
  <c r="G292" i="1"/>
  <c r="F292" i="1"/>
  <c r="E292" i="1"/>
  <c r="D292" i="1"/>
  <c r="G291" i="1"/>
  <c r="F291" i="1"/>
  <c r="E291" i="1"/>
  <c r="D291" i="1"/>
  <c r="G290" i="1"/>
  <c r="F290" i="1"/>
  <c r="E290" i="1"/>
  <c r="D290" i="1"/>
  <c r="G289" i="1"/>
  <c r="F289" i="1"/>
  <c r="E289" i="1"/>
  <c r="D289" i="1"/>
  <c r="G288" i="1"/>
  <c r="F288" i="1"/>
  <c r="E288" i="1"/>
  <c r="D288" i="1"/>
  <c r="G287" i="1"/>
  <c r="F287" i="1"/>
  <c r="E287" i="1"/>
  <c r="D287" i="1"/>
  <c r="G286" i="1"/>
  <c r="F286" i="1"/>
  <c r="E286" i="1"/>
  <c r="D286" i="1"/>
  <c r="G285" i="1"/>
  <c r="F285" i="1"/>
  <c r="E285" i="1"/>
  <c r="D285" i="1"/>
  <c r="G284" i="1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G277" i="1"/>
  <c r="F277" i="1"/>
  <c r="E277" i="1"/>
  <c r="D277" i="1"/>
  <c r="G276" i="1"/>
  <c r="F276" i="1"/>
  <c r="E276" i="1"/>
  <c r="D276" i="1"/>
  <c r="G275" i="1"/>
  <c r="F275" i="1"/>
  <c r="E275" i="1"/>
  <c r="D275" i="1"/>
  <c r="G274" i="1"/>
  <c r="F274" i="1"/>
  <c r="E274" i="1"/>
  <c r="D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F268" i="1"/>
  <c r="E268" i="1"/>
  <c r="D268" i="1"/>
  <c r="G267" i="1"/>
  <c r="F267" i="1"/>
  <c r="E267" i="1"/>
  <c r="D267" i="1"/>
  <c r="G266" i="1"/>
  <c r="F266" i="1"/>
  <c r="E266" i="1"/>
  <c r="D266" i="1"/>
  <c r="G265" i="1"/>
  <c r="F265" i="1"/>
  <c r="E265" i="1"/>
  <c r="D265" i="1"/>
  <c r="G264" i="1"/>
  <c r="F264" i="1"/>
  <c r="E264" i="1"/>
  <c r="D264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6" i="1"/>
  <c r="F256" i="1"/>
  <c r="E256" i="1"/>
  <c r="D256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5" i="1"/>
  <c r="F155" i="1"/>
  <c r="E155" i="1"/>
  <c r="D155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9" i="1"/>
  <c r="F149" i="1"/>
  <c r="E149" i="1"/>
  <c r="D149" i="1"/>
  <c r="G148" i="1"/>
  <c r="F148" i="1"/>
  <c r="E148" i="1"/>
  <c r="D148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G144" i="1"/>
  <c r="F144" i="1"/>
  <c r="E144" i="1"/>
  <c r="D144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G140" i="1"/>
  <c r="F140" i="1"/>
  <c r="E140" i="1"/>
  <c r="D140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G135" i="1"/>
  <c r="F135" i="1"/>
  <c r="E135" i="1"/>
  <c r="D135" i="1"/>
  <c r="G134" i="1"/>
  <c r="F134" i="1"/>
  <c r="E134" i="1"/>
  <c r="D134" i="1"/>
  <c r="G133" i="1"/>
  <c r="F133" i="1"/>
  <c r="E133" i="1"/>
  <c r="D133" i="1"/>
  <c r="G132" i="1"/>
  <c r="F132" i="1"/>
  <c r="E132" i="1"/>
  <c r="D132" i="1"/>
  <c r="G131" i="1"/>
  <c r="F131" i="1"/>
  <c r="E131" i="1"/>
  <c r="D131" i="1"/>
  <c r="G130" i="1"/>
  <c r="F130" i="1"/>
  <c r="E130" i="1"/>
  <c r="D130" i="1"/>
  <c r="G129" i="1"/>
  <c r="F129" i="1"/>
  <c r="E129" i="1"/>
  <c r="D129" i="1"/>
  <c r="G128" i="1"/>
  <c r="F128" i="1"/>
  <c r="E128" i="1"/>
  <c r="D128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1" i="1"/>
  <c r="F111" i="1"/>
  <c r="E111" i="1"/>
  <c r="D111" i="1"/>
  <c r="G110" i="1"/>
  <c r="F110" i="1"/>
  <c r="E110" i="1"/>
  <c r="D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<sst xmlns="http://schemas.openxmlformats.org/spreadsheetml/2006/main" count="1173" uniqueCount="14">
  <si>
    <t>序号</t>
    <phoneticPr fontId="1" type="noConversion"/>
  </si>
  <si>
    <t>岗位名称</t>
  </si>
  <si>
    <t>审核状态</t>
  </si>
  <si>
    <t>姓名</t>
  </si>
  <si>
    <t>性别</t>
  </si>
  <si>
    <t>学历</t>
  </si>
  <si>
    <t>毕业院校</t>
  </si>
  <si>
    <t>妇幼医生</t>
  </si>
  <si>
    <t>合格</t>
  </si>
  <si>
    <t>妇幼医生</t>
    <phoneticPr fontId="1" type="noConversion"/>
  </si>
  <si>
    <t>护士</t>
  </si>
  <si>
    <t>医生</t>
  </si>
  <si>
    <t>邢香方</t>
    <phoneticPr fontId="1" type="noConversion"/>
  </si>
  <si>
    <t>郑州工业应用技术学院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</si>
</sst>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F5458-F266-43F0-AA51-EE8ECBDCB34E}">
  <dimension ref="A1:G583"/>
  <sheetViews>
    <sheetView tabSelected="1" workbookViewId="0">
      <pane ySplit="1" topLeftCell="A470" activePane="bottomLeft" state="frozen"/>
      <selection pane="bottomLeft" activeCell="H475" sqref="H475"/>
    </sheetView>
  </sheetViews>
  <sheetFormatPr defaultRowHeight="15" customHeight="1" x14ac:dyDescent="0.4"/>
  <cols>
    <col min="1" max="1" width="6.265625" style="1" customWidth="1"/>
    <col min="3" max="3" width="9.06640625" style="1"/>
    <col min="4" max="4" width="10.06640625" bestFit="1" customWidth="1"/>
    <col min="5" max="5" width="4.9296875" bestFit="1" customWidth="1"/>
    <col min="7" max="7" width="26.265625" customWidth="1"/>
  </cols>
  <sheetData>
    <row r="1" spans="1:7" ht="15" customHeight="1" x14ac:dyDescent="0.4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" customHeight="1" x14ac:dyDescent="0.4">
      <c r="A2" s="2">
        <v>1</v>
      </c>
      <c r="B2" s="3" t="s">
        <v>7</v>
      </c>
      <c r="C2" s="2" t="s">
        <v>8</v>
      </c>
      <c r="D2" s="3" t="str">
        <f>"王博长"</f>
        <v>王博长</v>
      </c>
      <c r="E2" s="3" t="str">
        <f>"男"</f>
        <v>男</v>
      </c>
      <c r="F2" s="3" t="str">
        <f>"本科"</f>
        <v>本科</v>
      </c>
      <c r="G2" s="3" t="str">
        <f>"湖北医药学院药护学院"</f>
        <v>湖北医药学院药护学院</v>
      </c>
    </row>
    <row r="3" spans="1:7" ht="15" customHeight="1" x14ac:dyDescent="0.4">
      <c r="A3" s="2">
        <v>2</v>
      </c>
      <c r="B3" s="3" t="s">
        <v>7</v>
      </c>
      <c r="C3" s="2" t="s">
        <v>8</v>
      </c>
      <c r="D3" s="3" t="str">
        <f>"符博妃"</f>
        <v>符博妃</v>
      </c>
      <c r="E3" s="3" t="str">
        <f>"女"</f>
        <v>女</v>
      </c>
      <c r="F3" s="3" t="str">
        <f>"本科"</f>
        <v>本科</v>
      </c>
      <c r="G3" s="3" t="str">
        <f>"海南医学院"</f>
        <v>海南医学院</v>
      </c>
    </row>
    <row r="4" spans="1:7" ht="15" customHeight="1" x14ac:dyDescent="0.4">
      <c r="A4" s="2">
        <v>3</v>
      </c>
      <c r="B4" s="3" t="s">
        <v>7</v>
      </c>
      <c r="C4" s="2" t="s">
        <v>8</v>
      </c>
      <c r="D4" s="3" t="str">
        <f>"王中祺"</f>
        <v>王中祺</v>
      </c>
      <c r="E4" s="3" t="str">
        <f>"男"</f>
        <v>男</v>
      </c>
      <c r="F4" s="3" t="str">
        <f>"本科"</f>
        <v>本科</v>
      </c>
      <c r="G4" s="3" t="str">
        <f>"重庆医科大学"</f>
        <v>重庆医科大学</v>
      </c>
    </row>
    <row r="5" spans="1:7" ht="15" customHeight="1" x14ac:dyDescent="0.4">
      <c r="A5" s="2">
        <v>4</v>
      </c>
      <c r="B5" s="3" t="s">
        <v>7</v>
      </c>
      <c r="C5" s="2" t="s">
        <v>8</v>
      </c>
      <c r="D5" s="3" t="str">
        <f>"周芳玉"</f>
        <v>周芳玉</v>
      </c>
      <c r="E5" s="3" t="str">
        <f>"女"</f>
        <v>女</v>
      </c>
      <c r="F5" s="3" t="str">
        <f>"本科"</f>
        <v>本科</v>
      </c>
      <c r="G5" s="3" t="str">
        <f>"福建中医药大学"</f>
        <v>福建中医药大学</v>
      </c>
    </row>
    <row r="6" spans="1:7" ht="15" customHeight="1" x14ac:dyDescent="0.4">
      <c r="A6" s="2">
        <v>5</v>
      </c>
      <c r="B6" s="3" t="s">
        <v>7</v>
      </c>
      <c r="C6" s="2" t="s">
        <v>8</v>
      </c>
      <c r="D6" s="3" t="str">
        <f>"符益著"</f>
        <v>符益著</v>
      </c>
      <c r="E6" s="3" t="str">
        <f>"男"</f>
        <v>男</v>
      </c>
      <c r="F6" s="3" t="str">
        <f>"大专"</f>
        <v>大专</v>
      </c>
      <c r="G6" s="3" t="str">
        <f>"哈尔滨医科大学"</f>
        <v>哈尔滨医科大学</v>
      </c>
    </row>
    <row r="7" spans="1:7" ht="15" customHeight="1" x14ac:dyDescent="0.4">
      <c r="A7" s="2">
        <v>6</v>
      </c>
      <c r="B7" s="3" t="s">
        <v>7</v>
      </c>
      <c r="C7" s="2" t="s">
        <v>8</v>
      </c>
      <c r="D7" s="3" t="str">
        <f>"梁子游"</f>
        <v>梁子游</v>
      </c>
      <c r="E7" s="3" t="str">
        <f>"男"</f>
        <v>男</v>
      </c>
      <c r="F7" s="3" t="str">
        <f>"本科"</f>
        <v>本科</v>
      </c>
      <c r="G7" s="3" t="str">
        <f>"海南医学院"</f>
        <v>海南医学院</v>
      </c>
    </row>
    <row r="8" spans="1:7" ht="15" customHeight="1" x14ac:dyDescent="0.4">
      <c r="A8" s="2">
        <v>7</v>
      </c>
      <c r="B8" s="3" t="s">
        <v>7</v>
      </c>
      <c r="C8" s="2" t="s">
        <v>8</v>
      </c>
      <c r="D8" s="3" t="str">
        <f>"郑菲菲"</f>
        <v>郑菲菲</v>
      </c>
      <c r="E8" s="3" t="str">
        <f>"女"</f>
        <v>女</v>
      </c>
      <c r="F8" s="3" t="str">
        <f>"本科"</f>
        <v>本科</v>
      </c>
      <c r="G8" s="3" t="str">
        <f>"山西医科大学"</f>
        <v>山西医科大学</v>
      </c>
    </row>
    <row r="9" spans="1:7" ht="15" customHeight="1" x14ac:dyDescent="0.4">
      <c r="A9" s="2">
        <v>8</v>
      </c>
      <c r="B9" s="3" t="s">
        <v>7</v>
      </c>
      <c r="C9" s="2" t="s">
        <v>8</v>
      </c>
      <c r="D9" s="3" t="str">
        <f>"邹亚兰"</f>
        <v>邹亚兰</v>
      </c>
      <c r="E9" s="3" t="str">
        <f>"女"</f>
        <v>女</v>
      </c>
      <c r="F9" s="3" t="str">
        <f>"大专"</f>
        <v>大专</v>
      </c>
      <c r="G9" s="3" t="str">
        <f>"南阳医学高等专科学校"</f>
        <v>南阳医学高等专科学校</v>
      </c>
    </row>
    <row r="10" spans="1:7" ht="15" customHeight="1" x14ac:dyDescent="0.4">
      <c r="A10" s="2">
        <v>9</v>
      </c>
      <c r="B10" s="3" t="s">
        <v>7</v>
      </c>
      <c r="C10" s="2" t="s">
        <v>8</v>
      </c>
      <c r="D10" s="3" t="str">
        <f>"李小芳"</f>
        <v>李小芳</v>
      </c>
      <c r="E10" s="3" t="str">
        <f>"女"</f>
        <v>女</v>
      </c>
      <c r="F10" s="3" t="str">
        <f t="shared" ref="F10:F19" si="0">"本科"</f>
        <v>本科</v>
      </c>
      <c r="G10" s="3" t="str">
        <f>"海南医学院"</f>
        <v>海南医学院</v>
      </c>
    </row>
    <row r="11" spans="1:7" ht="15" customHeight="1" x14ac:dyDescent="0.4">
      <c r="A11" s="2">
        <v>10</v>
      </c>
      <c r="B11" s="3" t="s">
        <v>7</v>
      </c>
      <c r="C11" s="2" t="s">
        <v>8</v>
      </c>
      <c r="D11" s="3" t="str">
        <f>"刘盛文"</f>
        <v>刘盛文</v>
      </c>
      <c r="E11" s="3" t="str">
        <f>"男"</f>
        <v>男</v>
      </c>
      <c r="F11" s="3" t="str">
        <f t="shared" si="0"/>
        <v>本科</v>
      </c>
      <c r="G11" s="3" t="str">
        <f>"长治医学院"</f>
        <v>长治医学院</v>
      </c>
    </row>
    <row r="12" spans="1:7" ht="15" customHeight="1" x14ac:dyDescent="0.4">
      <c r="A12" s="2">
        <v>11</v>
      </c>
      <c r="B12" s="3" t="s">
        <v>7</v>
      </c>
      <c r="C12" s="2" t="s">
        <v>8</v>
      </c>
      <c r="D12" s="3" t="str">
        <f>"黎春兰"</f>
        <v>黎春兰</v>
      </c>
      <c r="E12" s="3" t="str">
        <f>"女"</f>
        <v>女</v>
      </c>
      <c r="F12" s="3" t="str">
        <f t="shared" si="0"/>
        <v>本科</v>
      </c>
      <c r="G12" s="3" t="str">
        <f>"辽宁中医药大学杏林学院"</f>
        <v>辽宁中医药大学杏林学院</v>
      </c>
    </row>
    <row r="13" spans="1:7" ht="15" customHeight="1" x14ac:dyDescent="0.4">
      <c r="A13" s="2">
        <v>12</v>
      </c>
      <c r="B13" s="3" t="s">
        <v>7</v>
      </c>
      <c r="C13" s="2" t="s">
        <v>8</v>
      </c>
      <c r="D13" s="3" t="str">
        <f>"李瑞芳"</f>
        <v>李瑞芳</v>
      </c>
      <c r="E13" s="3" t="str">
        <f>"女"</f>
        <v>女</v>
      </c>
      <c r="F13" s="3" t="str">
        <f t="shared" si="0"/>
        <v>本科</v>
      </c>
      <c r="G13" s="3" t="str">
        <f>"海南医学院"</f>
        <v>海南医学院</v>
      </c>
    </row>
    <row r="14" spans="1:7" ht="15" customHeight="1" x14ac:dyDescent="0.4">
      <c r="A14" s="2">
        <v>13</v>
      </c>
      <c r="B14" s="3" t="s">
        <v>7</v>
      </c>
      <c r="C14" s="2" t="s">
        <v>8</v>
      </c>
      <c r="D14" s="3" t="str">
        <f>"王如光"</f>
        <v>王如光</v>
      </c>
      <c r="E14" s="3" t="str">
        <f>"男"</f>
        <v>男</v>
      </c>
      <c r="F14" s="3" t="str">
        <f t="shared" si="0"/>
        <v>本科</v>
      </c>
      <c r="G14" s="3" t="str">
        <f>"长沙医学院"</f>
        <v>长沙医学院</v>
      </c>
    </row>
    <row r="15" spans="1:7" ht="15" customHeight="1" x14ac:dyDescent="0.4">
      <c r="A15" s="2">
        <v>14</v>
      </c>
      <c r="B15" s="3" t="s">
        <v>7</v>
      </c>
      <c r="C15" s="2" t="s">
        <v>8</v>
      </c>
      <c r="D15" s="3" t="str">
        <f>"李吉娜"</f>
        <v>李吉娜</v>
      </c>
      <c r="E15" s="3" t="str">
        <f>"女"</f>
        <v>女</v>
      </c>
      <c r="F15" s="3" t="str">
        <f t="shared" si="0"/>
        <v>本科</v>
      </c>
      <c r="G15" s="3" t="str">
        <f>"辽宁中医药大学杏林学院"</f>
        <v>辽宁中医药大学杏林学院</v>
      </c>
    </row>
    <row r="16" spans="1:7" ht="15" customHeight="1" x14ac:dyDescent="0.4">
      <c r="A16" s="2">
        <v>15</v>
      </c>
      <c r="B16" s="3" t="s">
        <v>7</v>
      </c>
      <c r="C16" s="2" t="s">
        <v>8</v>
      </c>
      <c r="D16" s="3" t="str">
        <f>"吴仁海"</f>
        <v>吴仁海</v>
      </c>
      <c r="E16" s="3" t="str">
        <f>"男"</f>
        <v>男</v>
      </c>
      <c r="F16" s="3" t="str">
        <f t="shared" si="0"/>
        <v>本科</v>
      </c>
      <c r="G16" s="3" t="str">
        <f>"广西中医药大学"</f>
        <v>广西中医药大学</v>
      </c>
    </row>
    <row r="17" spans="1:7" ht="15" customHeight="1" x14ac:dyDescent="0.4">
      <c r="A17" s="2">
        <v>16</v>
      </c>
      <c r="B17" s="3" t="s">
        <v>7</v>
      </c>
      <c r="C17" s="2" t="s">
        <v>8</v>
      </c>
      <c r="D17" s="3" t="str">
        <f>"吕露露"</f>
        <v>吕露露</v>
      </c>
      <c r="E17" s="3" t="str">
        <f t="shared" ref="E17:E22" si="1">"女"</f>
        <v>女</v>
      </c>
      <c r="F17" s="3" t="str">
        <f t="shared" si="0"/>
        <v>本科</v>
      </c>
      <c r="G17" s="3" t="str">
        <f>"首都医科大学"</f>
        <v>首都医科大学</v>
      </c>
    </row>
    <row r="18" spans="1:7" ht="15" customHeight="1" x14ac:dyDescent="0.4">
      <c r="A18" s="2">
        <v>17</v>
      </c>
      <c r="B18" s="3" t="s">
        <v>7</v>
      </c>
      <c r="C18" s="2" t="s">
        <v>8</v>
      </c>
      <c r="D18" s="3" t="str">
        <f>"黎美燕"</f>
        <v>黎美燕</v>
      </c>
      <c r="E18" s="3" t="str">
        <f t="shared" si="1"/>
        <v>女</v>
      </c>
      <c r="F18" s="3" t="str">
        <f t="shared" si="0"/>
        <v>本科</v>
      </c>
      <c r="G18" s="3" t="str">
        <f>"兰州大学"</f>
        <v>兰州大学</v>
      </c>
    </row>
    <row r="19" spans="1:7" ht="15" customHeight="1" x14ac:dyDescent="0.4">
      <c r="A19" s="2">
        <v>18</v>
      </c>
      <c r="B19" s="3" t="s">
        <v>7</v>
      </c>
      <c r="C19" s="2" t="s">
        <v>8</v>
      </c>
      <c r="D19" s="3" t="str">
        <f>"薛妹"</f>
        <v>薛妹</v>
      </c>
      <c r="E19" s="3" t="str">
        <f t="shared" si="1"/>
        <v>女</v>
      </c>
      <c r="F19" s="3" t="str">
        <f t="shared" si="0"/>
        <v>本科</v>
      </c>
      <c r="G19" s="3" t="str">
        <f>"辽宁中医药大学杏林学院"</f>
        <v>辽宁中医药大学杏林学院</v>
      </c>
    </row>
    <row r="20" spans="1:7" ht="15" customHeight="1" x14ac:dyDescent="0.4">
      <c r="A20" s="2">
        <v>19</v>
      </c>
      <c r="B20" s="3" t="s">
        <v>7</v>
      </c>
      <c r="C20" s="2" t="s">
        <v>8</v>
      </c>
      <c r="D20" s="3" t="str">
        <f>"符潇琼"</f>
        <v>符潇琼</v>
      </c>
      <c r="E20" s="3" t="str">
        <f t="shared" si="1"/>
        <v>女</v>
      </c>
      <c r="F20" s="3" t="str">
        <f>"大专"</f>
        <v>大专</v>
      </c>
      <c r="G20" s="3" t="str">
        <f>"海南医学院"</f>
        <v>海南医学院</v>
      </c>
    </row>
    <row r="21" spans="1:7" ht="15" customHeight="1" x14ac:dyDescent="0.4">
      <c r="A21" s="2">
        <v>20</v>
      </c>
      <c r="B21" s="3" t="s">
        <v>7</v>
      </c>
      <c r="C21" s="2" t="s">
        <v>8</v>
      </c>
      <c r="D21" s="3" t="str">
        <f>"吴铁珠"</f>
        <v>吴铁珠</v>
      </c>
      <c r="E21" s="3" t="str">
        <f t="shared" si="1"/>
        <v>女</v>
      </c>
      <c r="F21" s="3" t="str">
        <f t="shared" ref="F21:F35" si="2">"本科"</f>
        <v>本科</v>
      </c>
      <c r="G21" s="3" t="str">
        <f>"河南中医药大学"</f>
        <v>河南中医药大学</v>
      </c>
    </row>
    <row r="22" spans="1:7" ht="15" customHeight="1" x14ac:dyDescent="0.4">
      <c r="A22" s="2">
        <v>21</v>
      </c>
      <c r="B22" s="3" t="s">
        <v>7</v>
      </c>
      <c r="C22" s="2" t="s">
        <v>8</v>
      </c>
      <c r="D22" s="3" t="str">
        <f>"陈虹帆"</f>
        <v>陈虹帆</v>
      </c>
      <c r="E22" s="3" t="str">
        <f t="shared" si="1"/>
        <v>女</v>
      </c>
      <c r="F22" s="3" t="str">
        <f t="shared" si="2"/>
        <v>本科</v>
      </c>
      <c r="G22" s="3" t="str">
        <f>"海南医学院"</f>
        <v>海南医学院</v>
      </c>
    </row>
    <row r="23" spans="1:7" ht="15" customHeight="1" x14ac:dyDescent="0.4">
      <c r="A23" s="2">
        <v>22</v>
      </c>
      <c r="B23" s="3" t="s">
        <v>7</v>
      </c>
      <c r="C23" s="2" t="s">
        <v>8</v>
      </c>
      <c r="D23" s="3" t="str">
        <f>"梁为伟"</f>
        <v>梁为伟</v>
      </c>
      <c r="E23" s="3" t="str">
        <f>"男"</f>
        <v>男</v>
      </c>
      <c r="F23" s="3" t="str">
        <f t="shared" si="2"/>
        <v>本科</v>
      </c>
      <c r="G23" s="3" t="str">
        <f>"海南医学院"</f>
        <v>海南医学院</v>
      </c>
    </row>
    <row r="24" spans="1:7" ht="15" customHeight="1" x14ac:dyDescent="0.4">
      <c r="A24" s="2">
        <v>23</v>
      </c>
      <c r="B24" s="3" t="s">
        <v>7</v>
      </c>
      <c r="C24" s="2" t="s">
        <v>8</v>
      </c>
      <c r="D24" s="3" t="str">
        <f>"符井梅"</f>
        <v>符井梅</v>
      </c>
      <c r="E24" s="3" t="str">
        <f>"女"</f>
        <v>女</v>
      </c>
      <c r="F24" s="3" t="str">
        <f t="shared" si="2"/>
        <v>本科</v>
      </c>
      <c r="G24" s="3" t="str">
        <f>"江西中医药大学"</f>
        <v>江西中医药大学</v>
      </c>
    </row>
    <row r="25" spans="1:7" ht="15" customHeight="1" x14ac:dyDescent="0.4">
      <c r="A25" s="2">
        <v>24</v>
      </c>
      <c r="B25" s="3" t="s">
        <v>7</v>
      </c>
      <c r="C25" s="2" t="s">
        <v>8</v>
      </c>
      <c r="D25" s="3" t="str">
        <f>"张为家"</f>
        <v>张为家</v>
      </c>
      <c r="E25" s="3" t="str">
        <f>"男"</f>
        <v>男</v>
      </c>
      <c r="F25" s="3" t="str">
        <f t="shared" si="2"/>
        <v>本科</v>
      </c>
      <c r="G25" s="3" t="str">
        <f>"遵义医科大学医学与科技学院"</f>
        <v>遵义医科大学医学与科技学院</v>
      </c>
    </row>
    <row r="26" spans="1:7" ht="15" customHeight="1" x14ac:dyDescent="0.4">
      <c r="A26" s="2">
        <v>25</v>
      </c>
      <c r="B26" s="3" t="s">
        <v>7</v>
      </c>
      <c r="C26" s="2" t="s">
        <v>8</v>
      </c>
      <c r="D26" s="3" t="str">
        <f>"李世金"</f>
        <v>李世金</v>
      </c>
      <c r="E26" s="3" t="str">
        <f>"男"</f>
        <v>男</v>
      </c>
      <c r="F26" s="3" t="str">
        <f t="shared" si="2"/>
        <v>本科</v>
      </c>
      <c r="G26" s="3" t="str">
        <f>"海南医学院"</f>
        <v>海南医学院</v>
      </c>
    </row>
    <row r="27" spans="1:7" ht="15" customHeight="1" x14ac:dyDescent="0.4">
      <c r="A27" s="2">
        <v>26</v>
      </c>
      <c r="B27" s="3" t="s">
        <v>7</v>
      </c>
      <c r="C27" s="2" t="s">
        <v>8</v>
      </c>
      <c r="D27" s="3" t="str">
        <f>"符单灵"</f>
        <v>符单灵</v>
      </c>
      <c r="E27" s="3" t="str">
        <f>"女"</f>
        <v>女</v>
      </c>
      <c r="F27" s="3" t="str">
        <f t="shared" si="2"/>
        <v>本科</v>
      </c>
      <c r="G27" s="3" t="str">
        <f>"潍坊医学院"</f>
        <v>潍坊医学院</v>
      </c>
    </row>
    <row r="28" spans="1:7" ht="15" customHeight="1" x14ac:dyDescent="0.4">
      <c r="A28" s="2">
        <v>27</v>
      </c>
      <c r="B28" s="3" t="s">
        <v>7</v>
      </c>
      <c r="C28" s="2" t="s">
        <v>8</v>
      </c>
      <c r="D28" s="3" t="str">
        <f>"羊永亮"</f>
        <v>羊永亮</v>
      </c>
      <c r="E28" s="3" t="str">
        <f>"男"</f>
        <v>男</v>
      </c>
      <c r="F28" s="3" t="str">
        <f t="shared" si="2"/>
        <v>本科</v>
      </c>
      <c r="G28" s="3" t="str">
        <f>"三峡大学科技学院"</f>
        <v>三峡大学科技学院</v>
      </c>
    </row>
    <row r="29" spans="1:7" ht="15" customHeight="1" x14ac:dyDescent="0.4">
      <c r="A29" s="2">
        <v>28</v>
      </c>
      <c r="B29" s="3" t="s">
        <v>7</v>
      </c>
      <c r="C29" s="2" t="s">
        <v>8</v>
      </c>
      <c r="D29" s="3" t="str">
        <f>"陈吉"</f>
        <v>陈吉</v>
      </c>
      <c r="E29" s="3" t="str">
        <f>"男"</f>
        <v>男</v>
      </c>
      <c r="F29" s="3" t="str">
        <f t="shared" si="2"/>
        <v>本科</v>
      </c>
      <c r="G29" s="3" t="str">
        <f>"海南医学院"</f>
        <v>海南医学院</v>
      </c>
    </row>
    <row r="30" spans="1:7" ht="15" customHeight="1" x14ac:dyDescent="0.4">
      <c r="A30" s="2">
        <v>29</v>
      </c>
      <c r="B30" s="3" t="s">
        <v>7</v>
      </c>
      <c r="C30" s="2" t="s">
        <v>8</v>
      </c>
      <c r="D30" s="3" t="str">
        <f>"赵春风"</f>
        <v>赵春风</v>
      </c>
      <c r="E30" s="3" t="str">
        <f>"女"</f>
        <v>女</v>
      </c>
      <c r="F30" s="3" t="str">
        <f t="shared" si="2"/>
        <v>本科</v>
      </c>
      <c r="G30" s="3" t="str">
        <f>"广西中医药大学塞恩斯新医药学院"</f>
        <v>广西中医药大学塞恩斯新医药学院</v>
      </c>
    </row>
    <row r="31" spans="1:7" ht="15" customHeight="1" x14ac:dyDescent="0.4">
      <c r="A31" s="2">
        <v>30</v>
      </c>
      <c r="B31" s="3" t="s">
        <v>7</v>
      </c>
      <c r="C31" s="2" t="s">
        <v>8</v>
      </c>
      <c r="D31" s="3" t="str">
        <f>"何益婷"</f>
        <v>何益婷</v>
      </c>
      <c r="E31" s="3" t="str">
        <f>"女"</f>
        <v>女</v>
      </c>
      <c r="F31" s="3" t="str">
        <f t="shared" si="2"/>
        <v>本科</v>
      </c>
      <c r="G31" s="3" t="str">
        <f>"山西中医药大学"</f>
        <v>山西中医药大学</v>
      </c>
    </row>
    <row r="32" spans="1:7" ht="15" customHeight="1" x14ac:dyDescent="0.4">
      <c r="A32" s="2">
        <v>31</v>
      </c>
      <c r="B32" s="3" t="s">
        <v>7</v>
      </c>
      <c r="C32" s="2" t="s">
        <v>8</v>
      </c>
      <c r="D32" s="3" t="str">
        <f>"李晓娥"</f>
        <v>李晓娥</v>
      </c>
      <c r="E32" s="3" t="str">
        <f>"女"</f>
        <v>女</v>
      </c>
      <c r="F32" s="3" t="str">
        <f t="shared" si="2"/>
        <v>本科</v>
      </c>
      <c r="G32" s="3" t="str">
        <f>"海南医学院"</f>
        <v>海南医学院</v>
      </c>
    </row>
    <row r="33" spans="1:7" ht="15" customHeight="1" x14ac:dyDescent="0.4">
      <c r="A33" s="2">
        <v>32</v>
      </c>
      <c r="B33" s="3" t="s">
        <v>7</v>
      </c>
      <c r="C33" s="2" t="s">
        <v>8</v>
      </c>
      <c r="D33" s="3" t="str">
        <f>"叶冬梅"</f>
        <v>叶冬梅</v>
      </c>
      <c r="E33" s="3" t="str">
        <f>"女"</f>
        <v>女</v>
      </c>
      <c r="F33" s="3" t="str">
        <f t="shared" si="2"/>
        <v>本科</v>
      </c>
      <c r="G33" s="3" t="str">
        <f>"成都中医药大学"</f>
        <v>成都中医药大学</v>
      </c>
    </row>
    <row r="34" spans="1:7" ht="15" customHeight="1" x14ac:dyDescent="0.4">
      <c r="A34" s="2">
        <v>33</v>
      </c>
      <c r="B34" s="3" t="s">
        <v>7</v>
      </c>
      <c r="C34" s="2" t="s">
        <v>8</v>
      </c>
      <c r="D34" s="3" t="str">
        <f>"吴静莲"</f>
        <v>吴静莲</v>
      </c>
      <c r="E34" s="3" t="str">
        <f>"女"</f>
        <v>女</v>
      </c>
      <c r="F34" s="3" t="str">
        <f t="shared" si="2"/>
        <v>本科</v>
      </c>
      <c r="G34" s="3" t="str">
        <f>"海南医学院"</f>
        <v>海南医学院</v>
      </c>
    </row>
    <row r="35" spans="1:7" ht="15" customHeight="1" x14ac:dyDescent="0.4">
      <c r="A35" s="2">
        <v>34</v>
      </c>
      <c r="B35" s="3" t="s">
        <v>7</v>
      </c>
      <c r="C35" s="2" t="s">
        <v>8</v>
      </c>
      <c r="D35" s="3" t="str">
        <f>"何琼海"</f>
        <v>何琼海</v>
      </c>
      <c r="E35" s="3" t="str">
        <f>"男"</f>
        <v>男</v>
      </c>
      <c r="F35" s="3" t="str">
        <f t="shared" si="2"/>
        <v>本科</v>
      </c>
      <c r="G35" s="3" t="str">
        <f>"遵义医科大学医学与科技学院"</f>
        <v>遵义医科大学医学与科技学院</v>
      </c>
    </row>
    <row r="36" spans="1:7" ht="15" customHeight="1" x14ac:dyDescent="0.4">
      <c r="A36" s="2">
        <v>35</v>
      </c>
      <c r="B36" s="3" t="s">
        <v>7</v>
      </c>
      <c r="C36" s="2" t="s">
        <v>8</v>
      </c>
      <c r="D36" s="3" t="str">
        <f>"郑雪梅"</f>
        <v>郑雪梅</v>
      </c>
      <c r="E36" s="3" t="str">
        <f>"女"</f>
        <v>女</v>
      </c>
      <c r="F36" s="3" t="str">
        <f>"大专"</f>
        <v>大专</v>
      </c>
      <c r="G36" s="3" t="str">
        <f>"石家庄医学高等专科学校"</f>
        <v>石家庄医学高等专科学校</v>
      </c>
    </row>
    <row r="37" spans="1:7" ht="15" customHeight="1" x14ac:dyDescent="0.4">
      <c r="A37" s="2">
        <v>36</v>
      </c>
      <c r="B37" s="3" t="s">
        <v>7</v>
      </c>
      <c r="C37" s="2" t="s">
        <v>8</v>
      </c>
      <c r="D37" s="3" t="str">
        <f>"曾维民"</f>
        <v>曾维民</v>
      </c>
      <c r="E37" s="3" t="str">
        <f>"男"</f>
        <v>男</v>
      </c>
      <c r="F37" s="3" t="str">
        <f t="shared" ref="F37:F49" si="3">"本科"</f>
        <v>本科</v>
      </c>
      <c r="G37" s="3" t="str">
        <f>"内蒙古医科大学"</f>
        <v>内蒙古医科大学</v>
      </c>
    </row>
    <row r="38" spans="1:7" ht="15" customHeight="1" x14ac:dyDescent="0.4">
      <c r="A38" s="2">
        <v>37</v>
      </c>
      <c r="B38" s="3" t="s">
        <v>7</v>
      </c>
      <c r="C38" s="2" t="s">
        <v>8</v>
      </c>
      <c r="D38" s="3" t="str">
        <f>"吴丽榕"</f>
        <v>吴丽榕</v>
      </c>
      <c r="E38" s="3" t="str">
        <f>"女"</f>
        <v>女</v>
      </c>
      <c r="F38" s="3" t="str">
        <f t="shared" si="3"/>
        <v>本科</v>
      </c>
      <c r="G38" s="3" t="str">
        <f>"海南医学院"</f>
        <v>海南医学院</v>
      </c>
    </row>
    <row r="39" spans="1:7" ht="15" customHeight="1" x14ac:dyDescent="0.4">
      <c r="A39" s="2">
        <v>38</v>
      </c>
      <c r="B39" s="3" t="s">
        <v>7</v>
      </c>
      <c r="C39" s="2" t="s">
        <v>8</v>
      </c>
      <c r="D39" s="3" t="str">
        <f>"李波"</f>
        <v>李波</v>
      </c>
      <c r="E39" s="3" t="str">
        <f>"男"</f>
        <v>男</v>
      </c>
      <c r="F39" s="3" t="str">
        <f t="shared" si="3"/>
        <v>本科</v>
      </c>
      <c r="G39" s="3" t="str">
        <f>"长治医学院"</f>
        <v>长治医学院</v>
      </c>
    </row>
    <row r="40" spans="1:7" ht="15" customHeight="1" x14ac:dyDescent="0.4">
      <c r="A40" s="2">
        <v>39</v>
      </c>
      <c r="B40" s="3" t="s">
        <v>7</v>
      </c>
      <c r="C40" s="2" t="s">
        <v>8</v>
      </c>
      <c r="D40" s="3" t="str">
        <f>"陈海瑞"</f>
        <v>陈海瑞</v>
      </c>
      <c r="E40" s="3" t="str">
        <f>"男"</f>
        <v>男</v>
      </c>
      <c r="F40" s="3" t="str">
        <f t="shared" si="3"/>
        <v>本科</v>
      </c>
      <c r="G40" s="3" t="str">
        <f>"昆明医科大学"</f>
        <v>昆明医科大学</v>
      </c>
    </row>
    <row r="41" spans="1:7" ht="15" customHeight="1" x14ac:dyDescent="0.4">
      <c r="A41" s="2">
        <v>40</v>
      </c>
      <c r="B41" s="3" t="s">
        <v>7</v>
      </c>
      <c r="C41" s="2" t="s">
        <v>8</v>
      </c>
      <c r="D41" s="3" t="str">
        <f>"羊豪秀"</f>
        <v>羊豪秀</v>
      </c>
      <c r="E41" s="3" t="str">
        <f t="shared" ref="E41:E47" si="4">"女"</f>
        <v>女</v>
      </c>
      <c r="F41" s="3" t="str">
        <f t="shared" si="3"/>
        <v>本科</v>
      </c>
      <c r="G41" s="3" t="str">
        <f>"长治医学院"</f>
        <v>长治医学院</v>
      </c>
    </row>
    <row r="42" spans="1:7" ht="15" customHeight="1" x14ac:dyDescent="0.4">
      <c r="A42" s="2">
        <v>41</v>
      </c>
      <c r="B42" s="3" t="s">
        <v>7</v>
      </c>
      <c r="C42" s="2" t="s">
        <v>8</v>
      </c>
      <c r="D42" s="3" t="str">
        <f>"蔡小蓉"</f>
        <v>蔡小蓉</v>
      </c>
      <c r="E42" s="3" t="str">
        <f t="shared" si="4"/>
        <v>女</v>
      </c>
      <c r="F42" s="3" t="str">
        <f t="shared" si="3"/>
        <v>本科</v>
      </c>
      <c r="G42" s="3" t="str">
        <f t="shared" ref="G42:G47" si="5">"海南医学院"</f>
        <v>海南医学院</v>
      </c>
    </row>
    <row r="43" spans="1:7" ht="15" customHeight="1" x14ac:dyDescent="0.4">
      <c r="A43" s="2">
        <v>42</v>
      </c>
      <c r="B43" s="3" t="s">
        <v>7</v>
      </c>
      <c r="C43" s="2" t="s">
        <v>8</v>
      </c>
      <c r="D43" s="3" t="str">
        <f>"罗敏"</f>
        <v>罗敏</v>
      </c>
      <c r="E43" s="3" t="str">
        <f t="shared" si="4"/>
        <v>女</v>
      </c>
      <c r="F43" s="3" t="str">
        <f t="shared" si="3"/>
        <v>本科</v>
      </c>
      <c r="G43" s="3" t="str">
        <f t="shared" si="5"/>
        <v>海南医学院</v>
      </c>
    </row>
    <row r="44" spans="1:7" ht="15" customHeight="1" x14ac:dyDescent="0.4">
      <c r="A44" s="2">
        <v>43</v>
      </c>
      <c r="B44" s="3" t="s">
        <v>7</v>
      </c>
      <c r="C44" s="2" t="s">
        <v>8</v>
      </c>
      <c r="D44" s="3" t="str">
        <f>"邓玉霞"</f>
        <v>邓玉霞</v>
      </c>
      <c r="E44" s="3" t="str">
        <f t="shared" si="4"/>
        <v>女</v>
      </c>
      <c r="F44" s="3" t="str">
        <f t="shared" si="3"/>
        <v>本科</v>
      </c>
      <c r="G44" s="3" t="str">
        <f t="shared" si="5"/>
        <v>海南医学院</v>
      </c>
    </row>
    <row r="45" spans="1:7" ht="15" customHeight="1" x14ac:dyDescent="0.4">
      <c r="A45" s="2">
        <v>44</v>
      </c>
      <c r="B45" s="3" t="s">
        <v>7</v>
      </c>
      <c r="C45" s="2" t="s">
        <v>8</v>
      </c>
      <c r="D45" s="3" t="str">
        <f>"符鲜妃"</f>
        <v>符鲜妃</v>
      </c>
      <c r="E45" s="3" t="str">
        <f t="shared" si="4"/>
        <v>女</v>
      </c>
      <c r="F45" s="3" t="str">
        <f t="shared" si="3"/>
        <v>本科</v>
      </c>
      <c r="G45" s="3" t="str">
        <f t="shared" si="5"/>
        <v>海南医学院</v>
      </c>
    </row>
    <row r="46" spans="1:7" ht="15" customHeight="1" x14ac:dyDescent="0.4">
      <c r="A46" s="2">
        <v>45</v>
      </c>
      <c r="B46" s="3" t="s">
        <v>7</v>
      </c>
      <c r="C46" s="2" t="s">
        <v>8</v>
      </c>
      <c r="D46" s="3" t="str">
        <f>"陈桂咏"</f>
        <v>陈桂咏</v>
      </c>
      <c r="E46" s="3" t="str">
        <f t="shared" si="4"/>
        <v>女</v>
      </c>
      <c r="F46" s="3" t="str">
        <f t="shared" si="3"/>
        <v>本科</v>
      </c>
      <c r="G46" s="3" t="str">
        <f t="shared" si="5"/>
        <v>海南医学院</v>
      </c>
    </row>
    <row r="47" spans="1:7" ht="15" customHeight="1" x14ac:dyDescent="0.4">
      <c r="A47" s="2">
        <v>46</v>
      </c>
      <c r="B47" s="3" t="s">
        <v>7</v>
      </c>
      <c r="C47" s="2" t="s">
        <v>8</v>
      </c>
      <c r="D47" s="3" t="str">
        <f>"蔡小利"</f>
        <v>蔡小利</v>
      </c>
      <c r="E47" s="3" t="str">
        <f t="shared" si="4"/>
        <v>女</v>
      </c>
      <c r="F47" s="3" t="str">
        <f t="shared" si="3"/>
        <v>本科</v>
      </c>
      <c r="G47" s="3" t="str">
        <f t="shared" si="5"/>
        <v>海南医学院</v>
      </c>
    </row>
    <row r="48" spans="1:7" ht="15" customHeight="1" x14ac:dyDescent="0.4">
      <c r="A48" s="2">
        <v>47</v>
      </c>
      <c r="B48" s="3" t="s">
        <v>9</v>
      </c>
      <c r="C48" s="2" t="s">
        <v>8</v>
      </c>
      <c r="D48" s="3" t="str">
        <f>"叶文斌"</f>
        <v>叶文斌</v>
      </c>
      <c r="E48" s="3" t="str">
        <f>"男"</f>
        <v>男</v>
      </c>
      <c r="F48" s="3" t="str">
        <f t="shared" si="3"/>
        <v>本科</v>
      </c>
      <c r="G48" s="3" t="str">
        <f>"长沙医学院"</f>
        <v>长沙医学院</v>
      </c>
    </row>
    <row r="49" spans="1:7" ht="15" customHeight="1" x14ac:dyDescent="0.4">
      <c r="A49" s="2">
        <v>48</v>
      </c>
      <c r="B49" s="3" t="s">
        <v>9</v>
      </c>
      <c r="C49" s="2" t="s">
        <v>8</v>
      </c>
      <c r="D49" s="3" t="str">
        <f>"刘家良"</f>
        <v>刘家良</v>
      </c>
      <c r="E49" s="3" t="str">
        <f>"男"</f>
        <v>男</v>
      </c>
      <c r="F49" s="3" t="str">
        <f t="shared" si="3"/>
        <v>本科</v>
      </c>
      <c r="G49" s="3" t="str">
        <f>"齐齐哈尔医学院"</f>
        <v>齐齐哈尔医学院</v>
      </c>
    </row>
    <row r="50" spans="1:7" ht="15" customHeight="1" x14ac:dyDescent="0.4">
      <c r="A50" s="2">
        <v>49</v>
      </c>
      <c r="B50" s="3" t="s">
        <v>10</v>
      </c>
      <c r="C50" s="2" t="s">
        <v>8</v>
      </c>
      <c r="D50" s="3" t="str">
        <f>"李忠慧"</f>
        <v>李忠慧</v>
      </c>
      <c r="E50" s="3" t="str">
        <f t="shared" ref="E50:E73" si="6">"女"</f>
        <v>女</v>
      </c>
      <c r="F50" s="3" t="str">
        <f t="shared" ref="F50:F68" si="7">"大专"</f>
        <v>大专</v>
      </c>
      <c r="G50" s="3" t="str">
        <f>"石家庄理工职业技术学院"</f>
        <v>石家庄理工职业技术学院</v>
      </c>
    </row>
    <row r="51" spans="1:7" ht="15" customHeight="1" x14ac:dyDescent="0.4">
      <c r="A51" s="2">
        <v>50</v>
      </c>
      <c r="B51" s="3" t="s">
        <v>10</v>
      </c>
      <c r="C51" s="2" t="s">
        <v>8</v>
      </c>
      <c r="D51" s="3" t="str">
        <f>"钟新宇"</f>
        <v>钟新宇</v>
      </c>
      <c r="E51" s="3" t="str">
        <f t="shared" si="6"/>
        <v>女</v>
      </c>
      <c r="F51" s="3" t="str">
        <f t="shared" si="7"/>
        <v>大专</v>
      </c>
      <c r="G51" s="3" t="str">
        <f>"海南医学院"</f>
        <v>海南医学院</v>
      </c>
    </row>
    <row r="52" spans="1:7" ht="15" customHeight="1" x14ac:dyDescent="0.4">
      <c r="A52" s="2">
        <v>51</v>
      </c>
      <c r="B52" s="3" t="s">
        <v>10</v>
      </c>
      <c r="C52" s="2" t="s">
        <v>8</v>
      </c>
      <c r="D52" s="3" t="str">
        <f>"张秋爱"</f>
        <v>张秋爱</v>
      </c>
      <c r="E52" s="3" t="str">
        <f t="shared" si="6"/>
        <v>女</v>
      </c>
      <c r="F52" s="3" t="str">
        <f t="shared" si="7"/>
        <v>大专</v>
      </c>
      <c r="G52" s="3" t="str">
        <f>"江西中医药高等专科学校"</f>
        <v>江西中医药高等专科学校</v>
      </c>
    </row>
    <row r="53" spans="1:7" ht="15" customHeight="1" x14ac:dyDescent="0.4">
      <c r="A53" s="2">
        <v>52</v>
      </c>
      <c r="B53" s="3" t="s">
        <v>10</v>
      </c>
      <c r="C53" s="2" t="s">
        <v>8</v>
      </c>
      <c r="D53" s="3" t="str">
        <f>"刘岩丹"</f>
        <v>刘岩丹</v>
      </c>
      <c r="E53" s="3" t="str">
        <f t="shared" si="6"/>
        <v>女</v>
      </c>
      <c r="F53" s="3" t="str">
        <f t="shared" si="7"/>
        <v>大专</v>
      </c>
      <c r="G53" s="3" t="str">
        <f>"海南科技职业大学"</f>
        <v>海南科技职业大学</v>
      </c>
    </row>
    <row r="54" spans="1:7" ht="15" customHeight="1" x14ac:dyDescent="0.4">
      <c r="A54" s="2">
        <v>53</v>
      </c>
      <c r="B54" s="3" t="s">
        <v>10</v>
      </c>
      <c r="C54" s="2" t="s">
        <v>8</v>
      </c>
      <c r="D54" s="3" t="str">
        <f>"林芳"</f>
        <v>林芳</v>
      </c>
      <c r="E54" s="3" t="str">
        <f t="shared" si="6"/>
        <v>女</v>
      </c>
      <c r="F54" s="3" t="str">
        <f t="shared" si="7"/>
        <v>大专</v>
      </c>
      <c r="G54" s="3" t="str">
        <f>"海南医学院"</f>
        <v>海南医学院</v>
      </c>
    </row>
    <row r="55" spans="1:7" ht="15" customHeight="1" x14ac:dyDescent="0.4">
      <c r="A55" s="2">
        <v>54</v>
      </c>
      <c r="B55" s="3" t="s">
        <v>10</v>
      </c>
      <c r="C55" s="2" t="s">
        <v>8</v>
      </c>
      <c r="D55" s="3" t="str">
        <f>"陈星花"</f>
        <v>陈星花</v>
      </c>
      <c r="E55" s="3" t="str">
        <f t="shared" si="6"/>
        <v>女</v>
      </c>
      <c r="F55" s="3" t="str">
        <f t="shared" si="7"/>
        <v>大专</v>
      </c>
      <c r="G55" s="3" t="str">
        <f>"海南医学院"</f>
        <v>海南医学院</v>
      </c>
    </row>
    <row r="56" spans="1:7" ht="15" customHeight="1" x14ac:dyDescent="0.4">
      <c r="A56" s="2">
        <v>55</v>
      </c>
      <c r="B56" s="3" t="s">
        <v>10</v>
      </c>
      <c r="C56" s="2" t="s">
        <v>8</v>
      </c>
      <c r="D56" s="3" t="str">
        <f>"林永玲"</f>
        <v>林永玲</v>
      </c>
      <c r="E56" s="3" t="str">
        <f t="shared" si="6"/>
        <v>女</v>
      </c>
      <c r="F56" s="3" t="str">
        <f t="shared" si="7"/>
        <v>大专</v>
      </c>
      <c r="G56" s="3" t="str">
        <f>"海南医学院"</f>
        <v>海南医学院</v>
      </c>
    </row>
    <row r="57" spans="1:7" ht="15" customHeight="1" x14ac:dyDescent="0.4">
      <c r="A57" s="2">
        <v>56</v>
      </c>
      <c r="B57" s="3" t="s">
        <v>10</v>
      </c>
      <c r="C57" s="2" t="s">
        <v>8</v>
      </c>
      <c r="D57" s="3" t="str">
        <f>"羊金丹"</f>
        <v>羊金丹</v>
      </c>
      <c r="E57" s="3" t="str">
        <f t="shared" si="6"/>
        <v>女</v>
      </c>
      <c r="F57" s="3" t="str">
        <f t="shared" si="7"/>
        <v>大专</v>
      </c>
      <c r="G57" s="3" t="str">
        <f>"重庆三峡医药高等专科学校"</f>
        <v>重庆三峡医药高等专科学校</v>
      </c>
    </row>
    <row r="58" spans="1:7" ht="15" customHeight="1" x14ac:dyDescent="0.4">
      <c r="A58" s="2">
        <v>57</v>
      </c>
      <c r="B58" s="3" t="s">
        <v>10</v>
      </c>
      <c r="C58" s="2" t="s">
        <v>8</v>
      </c>
      <c r="D58" s="3" t="str">
        <f>"符庆花"</f>
        <v>符庆花</v>
      </c>
      <c r="E58" s="3" t="str">
        <f t="shared" si="6"/>
        <v>女</v>
      </c>
      <c r="F58" s="3" t="str">
        <f t="shared" si="7"/>
        <v>大专</v>
      </c>
      <c r="G58" s="3" t="str">
        <f>"海南医学院"</f>
        <v>海南医学院</v>
      </c>
    </row>
    <row r="59" spans="1:7" ht="15" customHeight="1" x14ac:dyDescent="0.4">
      <c r="A59" s="2">
        <v>58</v>
      </c>
      <c r="B59" s="3" t="s">
        <v>10</v>
      </c>
      <c r="C59" s="2" t="s">
        <v>8</v>
      </c>
      <c r="D59" s="3" t="str">
        <f>"羊金秀"</f>
        <v>羊金秀</v>
      </c>
      <c r="E59" s="3" t="str">
        <f t="shared" si="6"/>
        <v>女</v>
      </c>
      <c r="F59" s="3" t="str">
        <f t="shared" si="7"/>
        <v>大专</v>
      </c>
      <c r="G59" s="3" t="str">
        <f>"武汉民政职业学院"</f>
        <v>武汉民政职业学院</v>
      </c>
    </row>
    <row r="60" spans="1:7" ht="15" customHeight="1" x14ac:dyDescent="0.4">
      <c r="A60" s="2">
        <v>59</v>
      </c>
      <c r="B60" s="3" t="s">
        <v>10</v>
      </c>
      <c r="C60" s="2" t="s">
        <v>8</v>
      </c>
      <c r="D60" s="3" t="str">
        <f>"何春丽"</f>
        <v>何春丽</v>
      </c>
      <c r="E60" s="3" t="str">
        <f t="shared" si="6"/>
        <v>女</v>
      </c>
      <c r="F60" s="3" t="str">
        <f t="shared" si="7"/>
        <v>大专</v>
      </c>
      <c r="G60" s="3" t="str">
        <f>"湖北三峡职业技术学院"</f>
        <v>湖北三峡职业技术学院</v>
      </c>
    </row>
    <row r="61" spans="1:7" ht="15" customHeight="1" x14ac:dyDescent="0.4">
      <c r="A61" s="2">
        <v>60</v>
      </c>
      <c r="B61" s="3" t="s">
        <v>10</v>
      </c>
      <c r="C61" s="2" t="s">
        <v>8</v>
      </c>
      <c r="D61" s="3" t="str">
        <f>"林冰冰"</f>
        <v>林冰冰</v>
      </c>
      <c r="E61" s="3" t="str">
        <f t="shared" si="6"/>
        <v>女</v>
      </c>
      <c r="F61" s="3" t="str">
        <f t="shared" si="7"/>
        <v>大专</v>
      </c>
      <c r="G61" s="3" t="str">
        <f>"海南省科技职业大学"</f>
        <v>海南省科技职业大学</v>
      </c>
    </row>
    <row r="62" spans="1:7" ht="15" customHeight="1" x14ac:dyDescent="0.4">
      <c r="A62" s="2">
        <v>61</v>
      </c>
      <c r="B62" s="3" t="s">
        <v>10</v>
      </c>
      <c r="C62" s="2" t="s">
        <v>8</v>
      </c>
      <c r="D62" s="3" t="str">
        <f>"李衍霞"</f>
        <v>李衍霞</v>
      </c>
      <c r="E62" s="3" t="str">
        <f t="shared" si="6"/>
        <v>女</v>
      </c>
      <c r="F62" s="3" t="str">
        <f t="shared" si="7"/>
        <v>大专</v>
      </c>
      <c r="G62" s="3" t="str">
        <f>"西京学院"</f>
        <v>西京学院</v>
      </c>
    </row>
    <row r="63" spans="1:7" ht="15" customHeight="1" x14ac:dyDescent="0.4">
      <c r="A63" s="2">
        <v>62</v>
      </c>
      <c r="B63" s="3" t="s">
        <v>10</v>
      </c>
      <c r="C63" s="2" t="s">
        <v>8</v>
      </c>
      <c r="D63" s="3" t="str">
        <f>"邵圣拿"</f>
        <v>邵圣拿</v>
      </c>
      <c r="E63" s="3" t="str">
        <f t="shared" si="6"/>
        <v>女</v>
      </c>
      <c r="F63" s="3" t="str">
        <f t="shared" si="7"/>
        <v>大专</v>
      </c>
      <c r="G63" s="3" t="str">
        <f>"鄂州职业大学"</f>
        <v>鄂州职业大学</v>
      </c>
    </row>
    <row r="64" spans="1:7" ht="15" customHeight="1" x14ac:dyDescent="0.4">
      <c r="A64" s="2">
        <v>63</v>
      </c>
      <c r="B64" s="3" t="s">
        <v>10</v>
      </c>
      <c r="C64" s="2" t="s">
        <v>8</v>
      </c>
      <c r="D64" s="3" t="str">
        <f>"韦瑶瑶"</f>
        <v>韦瑶瑶</v>
      </c>
      <c r="E64" s="3" t="str">
        <f t="shared" si="6"/>
        <v>女</v>
      </c>
      <c r="F64" s="3" t="str">
        <f t="shared" si="7"/>
        <v>大专</v>
      </c>
      <c r="G64" s="3" t="str">
        <f>"上海东海职业技术学院"</f>
        <v>上海东海职业技术学院</v>
      </c>
    </row>
    <row r="65" spans="1:7" ht="15" customHeight="1" x14ac:dyDescent="0.4">
      <c r="A65" s="2">
        <v>64</v>
      </c>
      <c r="B65" s="3" t="s">
        <v>10</v>
      </c>
      <c r="C65" s="2" t="s">
        <v>8</v>
      </c>
      <c r="D65" s="3" t="str">
        <f>"邢英佳"</f>
        <v>邢英佳</v>
      </c>
      <c r="E65" s="3" t="str">
        <f t="shared" si="6"/>
        <v>女</v>
      </c>
      <c r="F65" s="3" t="str">
        <f t="shared" si="7"/>
        <v>大专</v>
      </c>
      <c r="G65" s="3" t="str">
        <f>"广西科技大学"</f>
        <v>广西科技大学</v>
      </c>
    </row>
    <row r="66" spans="1:7" ht="15" customHeight="1" x14ac:dyDescent="0.4">
      <c r="A66" s="2">
        <v>65</v>
      </c>
      <c r="B66" s="3" t="s">
        <v>10</v>
      </c>
      <c r="C66" s="2" t="s">
        <v>8</v>
      </c>
      <c r="D66" s="3" t="str">
        <f>"韩博妍"</f>
        <v>韩博妍</v>
      </c>
      <c r="E66" s="3" t="str">
        <f t="shared" si="6"/>
        <v>女</v>
      </c>
      <c r="F66" s="3" t="str">
        <f t="shared" si="7"/>
        <v>大专</v>
      </c>
      <c r="G66" s="3" t="str">
        <f>"江西工商职业技术学院"</f>
        <v>江西工商职业技术学院</v>
      </c>
    </row>
    <row r="67" spans="1:7" ht="15" customHeight="1" x14ac:dyDescent="0.4">
      <c r="A67" s="2">
        <v>66</v>
      </c>
      <c r="B67" s="3" t="s">
        <v>10</v>
      </c>
      <c r="C67" s="2" t="s">
        <v>8</v>
      </c>
      <c r="D67" s="3" t="str">
        <f>"林本娜"</f>
        <v>林本娜</v>
      </c>
      <c r="E67" s="3" t="str">
        <f t="shared" si="6"/>
        <v>女</v>
      </c>
      <c r="F67" s="3" t="str">
        <f t="shared" si="7"/>
        <v>大专</v>
      </c>
      <c r="G67" s="3" t="str">
        <f>"海南医学院"</f>
        <v>海南医学院</v>
      </c>
    </row>
    <row r="68" spans="1:7" ht="15" customHeight="1" x14ac:dyDescent="0.4">
      <c r="A68" s="2">
        <v>67</v>
      </c>
      <c r="B68" s="3" t="s">
        <v>10</v>
      </c>
      <c r="C68" s="2" t="s">
        <v>8</v>
      </c>
      <c r="D68" s="3" t="str">
        <f>"符曼婷"</f>
        <v>符曼婷</v>
      </c>
      <c r="E68" s="3" t="str">
        <f t="shared" si="6"/>
        <v>女</v>
      </c>
      <c r="F68" s="3" t="str">
        <f t="shared" si="7"/>
        <v>大专</v>
      </c>
      <c r="G68" s="3" t="str">
        <f>"海南医学院"</f>
        <v>海南医学院</v>
      </c>
    </row>
    <row r="69" spans="1:7" ht="15" customHeight="1" x14ac:dyDescent="0.4">
      <c r="A69" s="2">
        <v>68</v>
      </c>
      <c r="B69" s="3" t="s">
        <v>10</v>
      </c>
      <c r="C69" s="2" t="s">
        <v>8</v>
      </c>
      <c r="D69" s="3" t="str">
        <f>"李明莹"</f>
        <v>李明莹</v>
      </c>
      <c r="E69" s="3" t="str">
        <f t="shared" si="6"/>
        <v>女</v>
      </c>
      <c r="F69" s="3" t="str">
        <f>"本科"</f>
        <v>本科</v>
      </c>
      <c r="G69" s="3" t="str">
        <f>"长沙医学院"</f>
        <v>长沙医学院</v>
      </c>
    </row>
    <row r="70" spans="1:7" ht="15" customHeight="1" x14ac:dyDescent="0.4">
      <c r="A70" s="2">
        <v>69</v>
      </c>
      <c r="B70" s="3" t="s">
        <v>10</v>
      </c>
      <c r="C70" s="2" t="s">
        <v>8</v>
      </c>
      <c r="D70" s="3" t="str">
        <f>"杨燕君"</f>
        <v>杨燕君</v>
      </c>
      <c r="E70" s="3" t="str">
        <f t="shared" si="6"/>
        <v>女</v>
      </c>
      <c r="F70" s="3" t="str">
        <f>"大专"</f>
        <v>大专</v>
      </c>
      <c r="G70" s="3" t="str">
        <f>"海南科技职业大学"</f>
        <v>海南科技职业大学</v>
      </c>
    </row>
    <row r="71" spans="1:7" ht="15" customHeight="1" x14ac:dyDescent="0.4">
      <c r="A71" s="2">
        <v>70</v>
      </c>
      <c r="B71" s="3" t="s">
        <v>10</v>
      </c>
      <c r="C71" s="2" t="s">
        <v>8</v>
      </c>
      <c r="D71" s="3" t="str">
        <f>"曾二香"</f>
        <v>曾二香</v>
      </c>
      <c r="E71" s="3" t="str">
        <f t="shared" si="6"/>
        <v>女</v>
      </c>
      <c r="F71" s="3" t="str">
        <f>"大专"</f>
        <v>大专</v>
      </c>
      <c r="G71" s="3" t="str">
        <f>"南阳医学高等专科学校"</f>
        <v>南阳医学高等专科学校</v>
      </c>
    </row>
    <row r="72" spans="1:7" ht="15" customHeight="1" x14ac:dyDescent="0.4">
      <c r="A72" s="2">
        <v>71</v>
      </c>
      <c r="B72" s="3" t="s">
        <v>10</v>
      </c>
      <c r="C72" s="2" t="s">
        <v>8</v>
      </c>
      <c r="D72" s="3" t="str">
        <f>"黄河玉"</f>
        <v>黄河玉</v>
      </c>
      <c r="E72" s="3" t="str">
        <f t="shared" si="6"/>
        <v>女</v>
      </c>
      <c r="F72" s="3" t="str">
        <f>"大专"</f>
        <v>大专</v>
      </c>
      <c r="G72" s="3" t="str">
        <f>"海南医学院"</f>
        <v>海南医学院</v>
      </c>
    </row>
    <row r="73" spans="1:7" ht="15" customHeight="1" x14ac:dyDescent="0.4">
      <c r="A73" s="2">
        <v>72</v>
      </c>
      <c r="B73" s="3" t="s">
        <v>10</v>
      </c>
      <c r="C73" s="2" t="s">
        <v>8</v>
      </c>
      <c r="D73" s="3" t="str">
        <f>"林羽鸿"</f>
        <v>林羽鸿</v>
      </c>
      <c r="E73" s="3" t="str">
        <f t="shared" si="6"/>
        <v>女</v>
      </c>
      <c r="F73" s="3" t="str">
        <f>"大专"</f>
        <v>大专</v>
      </c>
      <c r="G73" s="3" t="str">
        <f>"海南医学院"</f>
        <v>海南医学院</v>
      </c>
    </row>
    <row r="74" spans="1:7" ht="15" customHeight="1" x14ac:dyDescent="0.4">
      <c r="A74" s="2">
        <v>73</v>
      </c>
      <c r="B74" s="3" t="s">
        <v>10</v>
      </c>
      <c r="C74" s="2" t="s">
        <v>8</v>
      </c>
      <c r="D74" s="3" t="str">
        <f>"李兴江"</f>
        <v>李兴江</v>
      </c>
      <c r="E74" s="3" t="str">
        <f>"男"</f>
        <v>男</v>
      </c>
      <c r="F74" s="3" t="str">
        <f>"大专"</f>
        <v>大专</v>
      </c>
      <c r="G74" s="3" t="str">
        <f>"衢州职业技术学院"</f>
        <v>衢州职业技术学院</v>
      </c>
    </row>
    <row r="75" spans="1:7" ht="15" customHeight="1" x14ac:dyDescent="0.4">
      <c r="A75" s="2">
        <v>74</v>
      </c>
      <c r="B75" s="3" t="s">
        <v>10</v>
      </c>
      <c r="C75" s="2" t="s">
        <v>8</v>
      </c>
      <c r="D75" s="3" t="str">
        <f>"王冉"</f>
        <v>王冉</v>
      </c>
      <c r="E75" s="3" t="str">
        <f t="shared" ref="E75:E94" si="8">"女"</f>
        <v>女</v>
      </c>
      <c r="F75" s="3" t="str">
        <f>"研究生"</f>
        <v>研究生</v>
      </c>
      <c r="G75" s="3" t="str">
        <f>"辽宁医学院"</f>
        <v>辽宁医学院</v>
      </c>
    </row>
    <row r="76" spans="1:7" ht="15" customHeight="1" x14ac:dyDescent="0.4">
      <c r="A76" s="2">
        <v>75</v>
      </c>
      <c r="B76" s="3" t="s">
        <v>10</v>
      </c>
      <c r="C76" s="2" t="s">
        <v>8</v>
      </c>
      <c r="D76" s="3" t="str">
        <f>"王爱香"</f>
        <v>王爱香</v>
      </c>
      <c r="E76" s="3" t="str">
        <f t="shared" si="8"/>
        <v>女</v>
      </c>
      <c r="F76" s="3" t="str">
        <f>"本科"</f>
        <v>本科</v>
      </c>
      <c r="G76" s="3" t="str">
        <f>"江西科技学院"</f>
        <v>江西科技学院</v>
      </c>
    </row>
    <row r="77" spans="1:7" ht="15" customHeight="1" x14ac:dyDescent="0.4">
      <c r="A77" s="2">
        <v>76</v>
      </c>
      <c r="B77" s="3" t="s">
        <v>10</v>
      </c>
      <c r="C77" s="2" t="s">
        <v>8</v>
      </c>
      <c r="D77" s="3" t="str">
        <f>"李冬菊"</f>
        <v>李冬菊</v>
      </c>
      <c r="E77" s="3" t="str">
        <f t="shared" si="8"/>
        <v>女</v>
      </c>
      <c r="F77" s="3" t="str">
        <f>"大专"</f>
        <v>大专</v>
      </c>
      <c r="G77" s="3" t="str">
        <f>"海南医学院"</f>
        <v>海南医学院</v>
      </c>
    </row>
    <row r="78" spans="1:7" ht="15" customHeight="1" x14ac:dyDescent="0.4">
      <c r="A78" s="2">
        <v>77</v>
      </c>
      <c r="B78" s="3" t="s">
        <v>10</v>
      </c>
      <c r="C78" s="2" t="s">
        <v>8</v>
      </c>
      <c r="D78" s="3" t="str">
        <f>"羊桂丹"</f>
        <v>羊桂丹</v>
      </c>
      <c r="E78" s="3" t="str">
        <f t="shared" si="8"/>
        <v>女</v>
      </c>
      <c r="F78" s="3" t="str">
        <f>"大专"</f>
        <v>大专</v>
      </c>
      <c r="G78" s="3" t="str">
        <f>"黄冈职业技术学院"</f>
        <v>黄冈职业技术学院</v>
      </c>
    </row>
    <row r="79" spans="1:7" ht="15" customHeight="1" x14ac:dyDescent="0.4">
      <c r="A79" s="2">
        <v>78</v>
      </c>
      <c r="B79" s="3" t="s">
        <v>10</v>
      </c>
      <c r="C79" s="2" t="s">
        <v>8</v>
      </c>
      <c r="D79" s="3" t="str">
        <f>"蔡秋红"</f>
        <v>蔡秋红</v>
      </c>
      <c r="E79" s="3" t="str">
        <f t="shared" si="8"/>
        <v>女</v>
      </c>
      <c r="F79" s="3" t="str">
        <f>"大专"</f>
        <v>大专</v>
      </c>
      <c r="G79" s="3" t="str">
        <f>"海南医学院"</f>
        <v>海南医学院</v>
      </c>
    </row>
    <row r="80" spans="1:7" ht="15" customHeight="1" x14ac:dyDescent="0.4">
      <c r="A80" s="2">
        <v>79</v>
      </c>
      <c r="B80" s="3" t="s">
        <v>10</v>
      </c>
      <c r="C80" s="2" t="s">
        <v>8</v>
      </c>
      <c r="D80" s="3" t="str">
        <f>"唐觉丽"</f>
        <v>唐觉丽</v>
      </c>
      <c r="E80" s="3" t="str">
        <f t="shared" si="8"/>
        <v>女</v>
      </c>
      <c r="F80" s="3" t="str">
        <f>"本科"</f>
        <v>本科</v>
      </c>
      <c r="G80" s="3" t="str">
        <f>"南昌大学"</f>
        <v>南昌大学</v>
      </c>
    </row>
    <row r="81" spans="1:7" ht="15" customHeight="1" x14ac:dyDescent="0.4">
      <c r="A81" s="2">
        <v>80</v>
      </c>
      <c r="B81" s="3" t="s">
        <v>10</v>
      </c>
      <c r="C81" s="2" t="s">
        <v>8</v>
      </c>
      <c r="D81" s="3" t="str">
        <f>"朱允萱"</f>
        <v>朱允萱</v>
      </c>
      <c r="E81" s="3" t="str">
        <f t="shared" si="8"/>
        <v>女</v>
      </c>
      <c r="F81" s="3" t="str">
        <f t="shared" ref="F81:F108" si="9">"大专"</f>
        <v>大专</v>
      </c>
      <c r="G81" s="3" t="str">
        <f>"黔东南民族职业技术学院"</f>
        <v>黔东南民族职业技术学院</v>
      </c>
    </row>
    <row r="82" spans="1:7" ht="15" customHeight="1" x14ac:dyDescent="0.4">
      <c r="A82" s="2">
        <v>81</v>
      </c>
      <c r="B82" s="3" t="s">
        <v>10</v>
      </c>
      <c r="C82" s="2" t="s">
        <v>8</v>
      </c>
      <c r="D82" s="3" t="str">
        <f>"陈带坤"</f>
        <v>陈带坤</v>
      </c>
      <c r="E82" s="3" t="str">
        <f t="shared" si="8"/>
        <v>女</v>
      </c>
      <c r="F82" s="3" t="str">
        <f t="shared" si="9"/>
        <v>大专</v>
      </c>
      <c r="G82" s="3" t="str">
        <f>"海南科技职业大学"</f>
        <v>海南科技职业大学</v>
      </c>
    </row>
    <row r="83" spans="1:7" ht="15" customHeight="1" x14ac:dyDescent="0.4">
      <c r="A83" s="2">
        <v>82</v>
      </c>
      <c r="B83" s="3" t="s">
        <v>10</v>
      </c>
      <c r="C83" s="2" t="s">
        <v>8</v>
      </c>
      <c r="D83" s="3" t="str">
        <f>"唐国坤"</f>
        <v>唐国坤</v>
      </c>
      <c r="E83" s="3" t="str">
        <f t="shared" si="8"/>
        <v>女</v>
      </c>
      <c r="F83" s="3" t="str">
        <f t="shared" si="9"/>
        <v>大专</v>
      </c>
      <c r="G83" s="3" t="str">
        <f>"海南科技职业大学"</f>
        <v>海南科技职业大学</v>
      </c>
    </row>
    <row r="84" spans="1:7" ht="15" customHeight="1" x14ac:dyDescent="0.4">
      <c r="A84" s="2">
        <v>83</v>
      </c>
      <c r="B84" s="3" t="s">
        <v>10</v>
      </c>
      <c r="C84" s="2" t="s">
        <v>8</v>
      </c>
      <c r="D84" s="3" t="str">
        <f>"吴芳芳"</f>
        <v>吴芳芳</v>
      </c>
      <c r="E84" s="3" t="str">
        <f t="shared" si="8"/>
        <v>女</v>
      </c>
      <c r="F84" s="3" t="str">
        <f t="shared" si="9"/>
        <v>大专</v>
      </c>
      <c r="G84" s="3" t="str">
        <f>"海南医学院"</f>
        <v>海南医学院</v>
      </c>
    </row>
    <row r="85" spans="1:7" ht="15" customHeight="1" x14ac:dyDescent="0.4">
      <c r="A85" s="2">
        <v>84</v>
      </c>
      <c r="B85" s="3" t="s">
        <v>10</v>
      </c>
      <c r="C85" s="2" t="s">
        <v>8</v>
      </c>
      <c r="D85" s="3" t="str">
        <f>"孙李娜"</f>
        <v>孙李娜</v>
      </c>
      <c r="E85" s="3" t="str">
        <f t="shared" si="8"/>
        <v>女</v>
      </c>
      <c r="F85" s="3" t="str">
        <f t="shared" si="9"/>
        <v>大专</v>
      </c>
      <c r="G85" s="3" t="str">
        <f>"长沙医学院"</f>
        <v>长沙医学院</v>
      </c>
    </row>
    <row r="86" spans="1:7" ht="15" customHeight="1" x14ac:dyDescent="0.4">
      <c r="A86" s="2">
        <v>85</v>
      </c>
      <c r="B86" s="3" t="s">
        <v>10</v>
      </c>
      <c r="C86" s="2" t="s">
        <v>8</v>
      </c>
      <c r="D86" s="3" t="str">
        <f>"郑秋雨"</f>
        <v>郑秋雨</v>
      </c>
      <c r="E86" s="3" t="str">
        <f t="shared" si="8"/>
        <v>女</v>
      </c>
      <c r="F86" s="3" t="str">
        <f t="shared" si="9"/>
        <v>大专</v>
      </c>
      <c r="G86" s="3" t="str">
        <f>"黔东南名族职业技术学院"</f>
        <v>黔东南名族职业技术学院</v>
      </c>
    </row>
    <row r="87" spans="1:7" ht="15" customHeight="1" x14ac:dyDescent="0.4">
      <c r="A87" s="2">
        <v>86</v>
      </c>
      <c r="B87" s="3" t="s">
        <v>10</v>
      </c>
      <c r="C87" s="2" t="s">
        <v>8</v>
      </c>
      <c r="D87" s="3" t="str">
        <f>"郑瑞联"</f>
        <v>郑瑞联</v>
      </c>
      <c r="E87" s="3" t="str">
        <f t="shared" si="8"/>
        <v>女</v>
      </c>
      <c r="F87" s="3" t="str">
        <f t="shared" si="9"/>
        <v>大专</v>
      </c>
      <c r="G87" s="3" t="str">
        <f>"海南医学院"</f>
        <v>海南医学院</v>
      </c>
    </row>
    <row r="88" spans="1:7" ht="15" customHeight="1" x14ac:dyDescent="0.4">
      <c r="A88" s="2">
        <v>87</v>
      </c>
      <c r="B88" s="3" t="s">
        <v>10</v>
      </c>
      <c r="C88" s="2" t="s">
        <v>8</v>
      </c>
      <c r="D88" s="3" t="str">
        <f>"苏香菲"</f>
        <v>苏香菲</v>
      </c>
      <c r="E88" s="3" t="str">
        <f t="shared" si="8"/>
        <v>女</v>
      </c>
      <c r="F88" s="3" t="str">
        <f t="shared" si="9"/>
        <v>大专</v>
      </c>
      <c r="G88" s="3" t="str">
        <f>"湖北仙桃职业学院"</f>
        <v>湖北仙桃职业学院</v>
      </c>
    </row>
    <row r="89" spans="1:7" ht="15" customHeight="1" x14ac:dyDescent="0.4">
      <c r="A89" s="2">
        <v>88</v>
      </c>
      <c r="B89" s="3" t="s">
        <v>10</v>
      </c>
      <c r="C89" s="2" t="s">
        <v>8</v>
      </c>
      <c r="D89" s="3" t="str">
        <f>"吴里曼"</f>
        <v>吴里曼</v>
      </c>
      <c r="E89" s="3" t="str">
        <f t="shared" si="8"/>
        <v>女</v>
      </c>
      <c r="F89" s="3" t="str">
        <f t="shared" si="9"/>
        <v>大专</v>
      </c>
      <c r="G89" s="3" t="str">
        <f>"海南医学院"</f>
        <v>海南医学院</v>
      </c>
    </row>
    <row r="90" spans="1:7" ht="15" customHeight="1" x14ac:dyDescent="0.4">
      <c r="A90" s="2">
        <v>89</v>
      </c>
      <c r="B90" s="3" t="s">
        <v>10</v>
      </c>
      <c r="C90" s="2" t="s">
        <v>8</v>
      </c>
      <c r="D90" s="3" t="str">
        <f>"陈丽霞"</f>
        <v>陈丽霞</v>
      </c>
      <c r="E90" s="3" t="str">
        <f t="shared" si="8"/>
        <v>女</v>
      </c>
      <c r="F90" s="3" t="str">
        <f t="shared" si="9"/>
        <v>大专</v>
      </c>
      <c r="G90" s="3" t="str">
        <f>"海南科技职业大学"</f>
        <v>海南科技职业大学</v>
      </c>
    </row>
    <row r="91" spans="1:7" ht="15" customHeight="1" x14ac:dyDescent="0.4">
      <c r="A91" s="2">
        <v>90</v>
      </c>
      <c r="B91" s="3" t="s">
        <v>10</v>
      </c>
      <c r="C91" s="2" t="s">
        <v>8</v>
      </c>
      <c r="D91" s="3" t="str">
        <f>"邓官花"</f>
        <v>邓官花</v>
      </c>
      <c r="E91" s="3" t="str">
        <f t="shared" si="8"/>
        <v>女</v>
      </c>
      <c r="F91" s="3" t="str">
        <f t="shared" si="9"/>
        <v>大专</v>
      </c>
      <c r="G91" s="3" t="str">
        <f>"海南科技职业大学"</f>
        <v>海南科技职业大学</v>
      </c>
    </row>
    <row r="92" spans="1:7" ht="15" customHeight="1" x14ac:dyDescent="0.4">
      <c r="A92" s="2">
        <v>91</v>
      </c>
      <c r="B92" s="3" t="s">
        <v>10</v>
      </c>
      <c r="C92" s="2" t="s">
        <v>8</v>
      </c>
      <c r="D92" s="3" t="str">
        <f>"梁克娜"</f>
        <v>梁克娜</v>
      </c>
      <c r="E92" s="3" t="str">
        <f t="shared" si="8"/>
        <v>女</v>
      </c>
      <c r="F92" s="3" t="str">
        <f t="shared" si="9"/>
        <v>大专</v>
      </c>
      <c r="G92" s="3" t="str">
        <f>"潍坊医学院"</f>
        <v>潍坊医学院</v>
      </c>
    </row>
    <row r="93" spans="1:7" ht="15" customHeight="1" x14ac:dyDescent="0.4">
      <c r="A93" s="2">
        <v>92</v>
      </c>
      <c r="B93" s="3" t="s">
        <v>10</v>
      </c>
      <c r="C93" s="2" t="s">
        <v>8</v>
      </c>
      <c r="D93" s="3" t="str">
        <f>"黄木妍"</f>
        <v>黄木妍</v>
      </c>
      <c r="E93" s="3" t="str">
        <f t="shared" si="8"/>
        <v>女</v>
      </c>
      <c r="F93" s="3" t="str">
        <f t="shared" si="9"/>
        <v>大专</v>
      </c>
      <c r="G93" s="3" t="str">
        <f>"海南医学院"</f>
        <v>海南医学院</v>
      </c>
    </row>
    <row r="94" spans="1:7" ht="15" customHeight="1" x14ac:dyDescent="0.4">
      <c r="A94" s="2">
        <v>93</v>
      </c>
      <c r="B94" s="3" t="s">
        <v>10</v>
      </c>
      <c r="C94" s="2" t="s">
        <v>8</v>
      </c>
      <c r="D94" s="3" t="str">
        <f>"陈惠女"</f>
        <v>陈惠女</v>
      </c>
      <c r="E94" s="3" t="str">
        <f t="shared" si="8"/>
        <v>女</v>
      </c>
      <c r="F94" s="3" t="str">
        <f t="shared" si="9"/>
        <v>大专</v>
      </c>
      <c r="G94" s="3" t="str">
        <f>"岳阳职业技术学院"</f>
        <v>岳阳职业技术学院</v>
      </c>
    </row>
    <row r="95" spans="1:7" ht="15" customHeight="1" x14ac:dyDescent="0.4">
      <c r="A95" s="2">
        <v>94</v>
      </c>
      <c r="B95" s="3" t="s">
        <v>10</v>
      </c>
      <c r="C95" s="2" t="s">
        <v>8</v>
      </c>
      <c r="D95" s="3" t="str">
        <f>"梁赞甲"</f>
        <v>梁赞甲</v>
      </c>
      <c r="E95" s="3" t="str">
        <f>"男"</f>
        <v>男</v>
      </c>
      <c r="F95" s="3" t="str">
        <f t="shared" si="9"/>
        <v>大专</v>
      </c>
      <c r="G95" s="3" t="str">
        <f>"海南科技职业大学"</f>
        <v>海南科技职业大学</v>
      </c>
    </row>
    <row r="96" spans="1:7" ht="15" customHeight="1" x14ac:dyDescent="0.4">
      <c r="A96" s="2">
        <v>95</v>
      </c>
      <c r="B96" s="3" t="s">
        <v>10</v>
      </c>
      <c r="C96" s="2" t="s">
        <v>8</v>
      </c>
      <c r="D96" s="3" t="str">
        <f>"陈汉梅"</f>
        <v>陈汉梅</v>
      </c>
      <c r="E96" s="3" t="str">
        <f t="shared" ref="E96:E111" si="10">"女"</f>
        <v>女</v>
      </c>
      <c r="F96" s="3" t="str">
        <f t="shared" si="9"/>
        <v>大专</v>
      </c>
      <c r="G96" s="3" t="str">
        <f>"白城医学高等专科学校"</f>
        <v>白城医学高等专科学校</v>
      </c>
    </row>
    <row r="97" spans="1:7" ht="15" customHeight="1" x14ac:dyDescent="0.4">
      <c r="A97" s="2">
        <v>96</v>
      </c>
      <c r="B97" s="3" t="s">
        <v>10</v>
      </c>
      <c r="C97" s="2" t="s">
        <v>8</v>
      </c>
      <c r="D97" s="3" t="str">
        <f>"吴婆恩"</f>
        <v>吴婆恩</v>
      </c>
      <c r="E97" s="3" t="str">
        <f t="shared" si="10"/>
        <v>女</v>
      </c>
      <c r="F97" s="3" t="str">
        <f t="shared" si="9"/>
        <v>大专</v>
      </c>
      <c r="G97" s="3" t="str">
        <f>"重庆医药高等专科学校"</f>
        <v>重庆医药高等专科学校</v>
      </c>
    </row>
    <row r="98" spans="1:7" ht="15" customHeight="1" x14ac:dyDescent="0.4">
      <c r="A98" s="2">
        <v>97</v>
      </c>
      <c r="B98" s="3" t="s">
        <v>10</v>
      </c>
      <c r="C98" s="2" t="s">
        <v>8</v>
      </c>
      <c r="D98" s="3" t="str">
        <f>"郑国柳"</f>
        <v>郑国柳</v>
      </c>
      <c r="E98" s="3" t="str">
        <f t="shared" si="10"/>
        <v>女</v>
      </c>
      <c r="F98" s="3" t="str">
        <f t="shared" si="9"/>
        <v>大专</v>
      </c>
      <c r="G98" s="3" t="str">
        <f>"广州中医药大学"</f>
        <v>广州中医药大学</v>
      </c>
    </row>
    <row r="99" spans="1:7" ht="15" customHeight="1" x14ac:dyDescent="0.4">
      <c r="A99" s="2">
        <v>98</v>
      </c>
      <c r="B99" s="3" t="s">
        <v>10</v>
      </c>
      <c r="C99" s="2" t="s">
        <v>8</v>
      </c>
      <c r="D99" s="3" t="str">
        <f>"朱爱霞"</f>
        <v>朱爱霞</v>
      </c>
      <c r="E99" s="3" t="str">
        <f t="shared" si="10"/>
        <v>女</v>
      </c>
      <c r="F99" s="3" t="str">
        <f t="shared" si="9"/>
        <v>大专</v>
      </c>
      <c r="G99" s="3" t="str">
        <f>"海南医学院"</f>
        <v>海南医学院</v>
      </c>
    </row>
    <row r="100" spans="1:7" ht="15" customHeight="1" x14ac:dyDescent="0.4">
      <c r="A100" s="2">
        <v>99</v>
      </c>
      <c r="B100" s="3" t="s">
        <v>10</v>
      </c>
      <c r="C100" s="2" t="s">
        <v>8</v>
      </c>
      <c r="D100" s="3" t="str">
        <f>"黎美慧"</f>
        <v>黎美慧</v>
      </c>
      <c r="E100" s="3" t="str">
        <f t="shared" si="10"/>
        <v>女</v>
      </c>
      <c r="F100" s="3" t="str">
        <f t="shared" si="9"/>
        <v>大专</v>
      </c>
      <c r="G100" s="3" t="str">
        <f>"海南医学院"</f>
        <v>海南医学院</v>
      </c>
    </row>
    <row r="101" spans="1:7" ht="15" customHeight="1" x14ac:dyDescent="0.4">
      <c r="A101" s="2">
        <v>100</v>
      </c>
      <c r="B101" s="3" t="s">
        <v>10</v>
      </c>
      <c r="C101" s="2" t="s">
        <v>8</v>
      </c>
      <c r="D101" s="3" t="str">
        <f>"李杏兰"</f>
        <v>李杏兰</v>
      </c>
      <c r="E101" s="3" t="str">
        <f t="shared" si="10"/>
        <v>女</v>
      </c>
      <c r="F101" s="3" t="str">
        <f t="shared" si="9"/>
        <v>大专</v>
      </c>
      <c r="G101" s="3" t="str">
        <f>"宜春职业技术学院"</f>
        <v>宜春职业技术学院</v>
      </c>
    </row>
    <row r="102" spans="1:7" ht="15" customHeight="1" x14ac:dyDescent="0.4">
      <c r="A102" s="2">
        <v>101</v>
      </c>
      <c r="B102" s="3" t="s">
        <v>10</v>
      </c>
      <c r="C102" s="2" t="s">
        <v>8</v>
      </c>
      <c r="D102" s="3" t="str">
        <f>"符乾容"</f>
        <v>符乾容</v>
      </c>
      <c r="E102" s="3" t="str">
        <f t="shared" si="10"/>
        <v>女</v>
      </c>
      <c r="F102" s="3" t="str">
        <f t="shared" si="9"/>
        <v>大专</v>
      </c>
      <c r="G102" s="3" t="str">
        <f>"海南医学"</f>
        <v>海南医学</v>
      </c>
    </row>
    <row r="103" spans="1:7" ht="15" customHeight="1" x14ac:dyDescent="0.4">
      <c r="A103" s="2">
        <v>102</v>
      </c>
      <c r="B103" s="3" t="s">
        <v>10</v>
      </c>
      <c r="C103" s="2" t="s">
        <v>8</v>
      </c>
      <c r="D103" s="3" t="str">
        <f>"陈道燕"</f>
        <v>陈道燕</v>
      </c>
      <c r="E103" s="3" t="str">
        <f t="shared" si="10"/>
        <v>女</v>
      </c>
      <c r="F103" s="3" t="str">
        <f t="shared" si="9"/>
        <v>大专</v>
      </c>
      <c r="G103" s="3" t="str">
        <f>"海南医学院"</f>
        <v>海南医学院</v>
      </c>
    </row>
    <row r="104" spans="1:7" ht="15" customHeight="1" x14ac:dyDescent="0.4">
      <c r="A104" s="2">
        <v>103</v>
      </c>
      <c r="B104" s="3" t="s">
        <v>10</v>
      </c>
      <c r="C104" s="2" t="s">
        <v>8</v>
      </c>
      <c r="D104" s="3" t="str">
        <f>"钟丽云"</f>
        <v>钟丽云</v>
      </c>
      <c r="E104" s="3" t="str">
        <f t="shared" si="10"/>
        <v>女</v>
      </c>
      <c r="F104" s="3" t="str">
        <f t="shared" si="9"/>
        <v>大专</v>
      </c>
      <c r="G104" s="3" t="str">
        <f>"长沙医学院"</f>
        <v>长沙医学院</v>
      </c>
    </row>
    <row r="105" spans="1:7" ht="15" customHeight="1" x14ac:dyDescent="0.4">
      <c r="A105" s="2">
        <v>104</v>
      </c>
      <c r="B105" s="3" t="s">
        <v>10</v>
      </c>
      <c r="C105" s="2" t="s">
        <v>8</v>
      </c>
      <c r="D105" s="3" t="str">
        <f>"王永彬"</f>
        <v>王永彬</v>
      </c>
      <c r="E105" s="3" t="str">
        <f t="shared" si="10"/>
        <v>女</v>
      </c>
      <c r="F105" s="3" t="str">
        <f t="shared" si="9"/>
        <v>大专</v>
      </c>
      <c r="G105" s="3" t="str">
        <f>"湘潭医卫职业技术学院"</f>
        <v>湘潭医卫职业技术学院</v>
      </c>
    </row>
    <row r="106" spans="1:7" ht="15" customHeight="1" x14ac:dyDescent="0.4">
      <c r="A106" s="2">
        <v>105</v>
      </c>
      <c r="B106" s="3" t="s">
        <v>10</v>
      </c>
      <c r="C106" s="2" t="s">
        <v>8</v>
      </c>
      <c r="D106" s="3" t="str">
        <f>"钟颖"</f>
        <v>钟颖</v>
      </c>
      <c r="E106" s="3" t="str">
        <f t="shared" si="10"/>
        <v>女</v>
      </c>
      <c r="F106" s="3" t="str">
        <f t="shared" si="9"/>
        <v>大专</v>
      </c>
      <c r="G106" s="3" t="str">
        <f>"海南医学院高等教育自学考试"</f>
        <v>海南医学院高等教育自学考试</v>
      </c>
    </row>
    <row r="107" spans="1:7" ht="15" customHeight="1" x14ac:dyDescent="0.4">
      <c r="A107" s="2">
        <v>106</v>
      </c>
      <c r="B107" s="3" t="s">
        <v>10</v>
      </c>
      <c r="C107" s="2" t="s">
        <v>8</v>
      </c>
      <c r="D107" s="3" t="str">
        <f>"唐玲"</f>
        <v>唐玲</v>
      </c>
      <c r="E107" s="3" t="str">
        <f t="shared" si="10"/>
        <v>女</v>
      </c>
      <c r="F107" s="3" t="str">
        <f t="shared" si="9"/>
        <v>大专</v>
      </c>
      <c r="G107" s="3" t="str">
        <f>"长沙民政职业技术学院"</f>
        <v>长沙民政职业技术学院</v>
      </c>
    </row>
    <row r="108" spans="1:7" ht="15" customHeight="1" x14ac:dyDescent="0.4">
      <c r="A108" s="2">
        <v>107</v>
      </c>
      <c r="B108" s="3" t="s">
        <v>10</v>
      </c>
      <c r="C108" s="2" t="s">
        <v>8</v>
      </c>
      <c r="D108" s="3" t="str">
        <f>"叶凤洁"</f>
        <v>叶凤洁</v>
      </c>
      <c r="E108" s="3" t="str">
        <f t="shared" si="10"/>
        <v>女</v>
      </c>
      <c r="F108" s="3" t="str">
        <f t="shared" si="9"/>
        <v>大专</v>
      </c>
      <c r="G108" s="3" t="str">
        <f>"湖北荆州职业技术学院"</f>
        <v>湖北荆州职业技术学院</v>
      </c>
    </row>
    <row r="109" spans="1:7" ht="15" customHeight="1" x14ac:dyDescent="0.4">
      <c r="A109" s="2">
        <v>108</v>
      </c>
      <c r="B109" s="3" t="s">
        <v>10</v>
      </c>
      <c r="C109" s="2" t="s">
        <v>8</v>
      </c>
      <c r="D109" s="3" t="str">
        <f>"何芳"</f>
        <v>何芳</v>
      </c>
      <c r="E109" s="3" t="str">
        <f t="shared" si="10"/>
        <v>女</v>
      </c>
      <c r="F109" s="3" t="str">
        <f>"本科"</f>
        <v>本科</v>
      </c>
      <c r="G109" s="3" t="str">
        <f>"山西医科大学"</f>
        <v>山西医科大学</v>
      </c>
    </row>
    <row r="110" spans="1:7" ht="15" customHeight="1" x14ac:dyDescent="0.4">
      <c r="A110" s="2">
        <v>109</v>
      </c>
      <c r="B110" s="3" t="s">
        <v>10</v>
      </c>
      <c r="C110" s="2" t="s">
        <v>8</v>
      </c>
      <c r="D110" s="3" t="str">
        <f>"蔡永巧"</f>
        <v>蔡永巧</v>
      </c>
      <c r="E110" s="3" t="str">
        <f t="shared" si="10"/>
        <v>女</v>
      </c>
      <c r="F110" s="3" t="str">
        <f t="shared" ref="F110:F139" si="11">"大专"</f>
        <v>大专</v>
      </c>
      <c r="G110" s="3" t="str">
        <f>"海南医学院"</f>
        <v>海南医学院</v>
      </c>
    </row>
    <row r="111" spans="1:7" ht="15" customHeight="1" x14ac:dyDescent="0.4">
      <c r="A111" s="2">
        <v>110</v>
      </c>
      <c r="B111" s="3" t="s">
        <v>10</v>
      </c>
      <c r="C111" s="2" t="s">
        <v>8</v>
      </c>
      <c r="D111" s="3" t="str">
        <f>"李淑红"</f>
        <v>李淑红</v>
      </c>
      <c r="E111" s="3" t="str">
        <f t="shared" si="10"/>
        <v>女</v>
      </c>
      <c r="F111" s="3" t="str">
        <f t="shared" si="11"/>
        <v>大专</v>
      </c>
      <c r="G111" s="3" t="str">
        <f>"海南科技职业学院"</f>
        <v>海南科技职业学院</v>
      </c>
    </row>
    <row r="112" spans="1:7" ht="15" customHeight="1" x14ac:dyDescent="0.4">
      <c r="A112" s="2">
        <v>111</v>
      </c>
      <c r="B112" s="3" t="s">
        <v>10</v>
      </c>
      <c r="C112" s="2" t="s">
        <v>8</v>
      </c>
      <c r="D112" s="3" t="str">
        <f>"符东扬"</f>
        <v>符东扬</v>
      </c>
      <c r="E112" s="3" t="str">
        <f>"男"</f>
        <v>男</v>
      </c>
      <c r="F112" s="3" t="str">
        <f t="shared" si="11"/>
        <v>大专</v>
      </c>
      <c r="G112" s="3" t="str">
        <f>"海南科技职业大学"</f>
        <v>海南科技职业大学</v>
      </c>
    </row>
    <row r="113" spans="1:7" ht="15" customHeight="1" x14ac:dyDescent="0.4">
      <c r="A113" s="2">
        <v>112</v>
      </c>
      <c r="B113" s="3" t="s">
        <v>10</v>
      </c>
      <c r="C113" s="2" t="s">
        <v>8</v>
      </c>
      <c r="D113" s="3" t="str">
        <f>"吉珍"</f>
        <v>吉珍</v>
      </c>
      <c r="E113" s="3" t="str">
        <f t="shared" ref="E113:E144" si="12">"女"</f>
        <v>女</v>
      </c>
      <c r="F113" s="3" t="str">
        <f t="shared" si="11"/>
        <v>大专</v>
      </c>
      <c r="G113" s="3" t="str">
        <f>"邢台医学高等专科学校"</f>
        <v>邢台医学高等专科学校</v>
      </c>
    </row>
    <row r="114" spans="1:7" ht="15" customHeight="1" x14ac:dyDescent="0.4">
      <c r="A114" s="2">
        <v>113</v>
      </c>
      <c r="B114" s="3" t="s">
        <v>10</v>
      </c>
      <c r="C114" s="2" t="s">
        <v>8</v>
      </c>
      <c r="D114" s="3" t="str">
        <f>"邓运园"</f>
        <v>邓运园</v>
      </c>
      <c r="E114" s="3" t="str">
        <f t="shared" si="12"/>
        <v>女</v>
      </c>
      <c r="F114" s="3" t="str">
        <f t="shared" si="11"/>
        <v>大专</v>
      </c>
      <c r="G114" s="3" t="str">
        <f>"海南医学院"</f>
        <v>海南医学院</v>
      </c>
    </row>
    <row r="115" spans="1:7" ht="15" customHeight="1" x14ac:dyDescent="0.4">
      <c r="A115" s="2">
        <v>114</v>
      </c>
      <c r="B115" s="3" t="s">
        <v>10</v>
      </c>
      <c r="C115" s="2" t="s">
        <v>8</v>
      </c>
      <c r="D115" s="3" t="str">
        <f>"吴玉凤"</f>
        <v>吴玉凤</v>
      </c>
      <c r="E115" s="3" t="str">
        <f t="shared" si="12"/>
        <v>女</v>
      </c>
      <c r="F115" s="3" t="str">
        <f t="shared" si="11"/>
        <v>大专</v>
      </c>
      <c r="G115" s="3" t="str">
        <f>"山西医科大学汾阳学院"</f>
        <v>山西医科大学汾阳学院</v>
      </c>
    </row>
    <row r="116" spans="1:7" ht="15" customHeight="1" x14ac:dyDescent="0.4">
      <c r="A116" s="2">
        <v>115</v>
      </c>
      <c r="B116" s="3" t="s">
        <v>10</v>
      </c>
      <c r="C116" s="2" t="s">
        <v>8</v>
      </c>
      <c r="D116" s="3" t="str">
        <f>"曾承莲"</f>
        <v>曾承莲</v>
      </c>
      <c r="E116" s="3" t="str">
        <f t="shared" si="12"/>
        <v>女</v>
      </c>
      <c r="F116" s="3" t="str">
        <f t="shared" si="11"/>
        <v>大专</v>
      </c>
      <c r="G116" s="3" t="str">
        <f>"海南医学院"</f>
        <v>海南医学院</v>
      </c>
    </row>
    <row r="117" spans="1:7" ht="15" customHeight="1" x14ac:dyDescent="0.4">
      <c r="A117" s="2">
        <v>116</v>
      </c>
      <c r="B117" s="3" t="s">
        <v>10</v>
      </c>
      <c r="C117" s="2" t="s">
        <v>8</v>
      </c>
      <c r="D117" s="3" t="str">
        <f>"郑桃丽"</f>
        <v>郑桃丽</v>
      </c>
      <c r="E117" s="3" t="str">
        <f t="shared" si="12"/>
        <v>女</v>
      </c>
      <c r="F117" s="3" t="str">
        <f t="shared" si="11"/>
        <v>大专</v>
      </c>
      <c r="G117" s="3" t="str">
        <f>"岳阳职业技术学院"</f>
        <v>岳阳职业技术学院</v>
      </c>
    </row>
    <row r="118" spans="1:7" ht="15" customHeight="1" x14ac:dyDescent="0.4">
      <c r="A118" s="2">
        <v>117</v>
      </c>
      <c r="B118" s="3" t="s">
        <v>10</v>
      </c>
      <c r="C118" s="2" t="s">
        <v>8</v>
      </c>
      <c r="D118" s="3" t="str">
        <f>"何芳"</f>
        <v>何芳</v>
      </c>
      <c r="E118" s="3" t="str">
        <f t="shared" si="12"/>
        <v>女</v>
      </c>
      <c r="F118" s="3" t="str">
        <f t="shared" si="11"/>
        <v>大专</v>
      </c>
      <c r="G118" s="3" t="str">
        <f>"海南科技职业大学"</f>
        <v>海南科技职业大学</v>
      </c>
    </row>
    <row r="119" spans="1:7" ht="15" customHeight="1" x14ac:dyDescent="0.4">
      <c r="A119" s="2">
        <v>118</v>
      </c>
      <c r="B119" s="3" t="s">
        <v>10</v>
      </c>
      <c r="C119" s="2" t="s">
        <v>8</v>
      </c>
      <c r="D119" s="3" t="str">
        <f>"刘嘉嘉"</f>
        <v>刘嘉嘉</v>
      </c>
      <c r="E119" s="3" t="str">
        <f t="shared" si="12"/>
        <v>女</v>
      </c>
      <c r="F119" s="3" t="str">
        <f t="shared" si="11"/>
        <v>大专</v>
      </c>
      <c r="G119" s="3" t="str">
        <f>"广西科技大学医学院"</f>
        <v>广西科技大学医学院</v>
      </c>
    </row>
    <row r="120" spans="1:7" ht="15" customHeight="1" x14ac:dyDescent="0.4">
      <c r="A120" s="2">
        <v>119</v>
      </c>
      <c r="B120" s="3" t="s">
        <v>10</v>
      </c>
      <c r="C120" s="2" t="s">
        <v>8</v>
      </c>
      <c r="D120" s="3" t="str">
        <f>"陈冬青"</f>
        <v>陈冬青</v>
      </c>
      <c r="E120" s="3" t="str">
        <f t="shared" si="12"/>
        <v>女</v>
      </c>
      <c r="F120" s="3" t="str">
        <f t="shared" si="11"/>
        <v>大专</v>
      </c>
      <c r="G120" s="3" t="str">
        <f>"阜新煤炭职工医学专科学校"</f>
        <v>阜新煤炭职工医学专科学校</v>
      </c>
    </row>
    <row r="121" spans="1:7" ht="15" customHeight="1" x14ac:dyDescent="0.4">
      <c r="A121" s="2">
        <v>120</v>
      </c>
      <c r="B121" s="3" t="s">
        <v>10</v>
      </c>
      <c r="C121" s="2" t="s">
        <v>8</v>
      </c>
      <c r="D121" s="3" t="str">
        <f>"李琼"</f>
        <v>李琼</v>
      </c>
      <c r="E121" s="3" t="str">
        <f t="shared" si="12"/>
        <v>女</v>
      </c>
      <c r="F121" s="3" t="str">
        <f t="shared" si="11"/>
        <v>大专</v>
      </c>
      <c r="G121" s="3" t="str">
        <f>"湘潭医卫职业技术学院"</f>
        <v>湘潭医卫职业技术学院</v>
      </c>
    </row>
    <row r="122" spans="1:7" ht="15" customHeight="1" x14ac:dyDescent="0.4">
      <c r="A122" s="2">
        <v>121</v>
      </c>
      <c r="B122" s="3" t="s">
        <v>10</v>
      </c>
      <c r="C122" s="2" t="s">
        <v>8</v>
      </c>
      <c r="D122" s="3" t="str">
        <f>"符淑善"</f>
        <v>符淑善</v>
      </c>
      <c r="E122" s="3" t="str">
        <f t="shared" si="12"/>
        <v>女</v>
      </c>
      <c r="F122" s="3" t="str">
        <f t="shared" si="11"/>
        <v>大专</v>
      </c>
      <c r="G122" s="3" t="str">
        <f>"海南科技职业学院"</f>
        <v>海南科技职业学院</v>
      </c>
    </row>
    <row r="123" spans="1:7" ht="15" customHeight="1" x14ac:dyDescent="0.4">
      <c r="A123" s="2">
        <v>122</v>
      </c>
      <c r="B123" s="3" t="s">
        <v>10</v>
      </c>
      <c r="C123" s="2" t="s">
        <v>8</v>
      </c>
      <c r="D123" s="3" t="str">
        <f>"陈静紫"</f>
        <v>陈静紫</v>
      </c>
      <c r="E123" s="3" t="str">
        <f t="shared" si="12"/>
        <v>女</v>
      </c>
      <c r="F123" s="3" t="str">
        <f t="shared" si="11"/>
        <v>大专</v>
      </c>
      <c r="G123" s="3" t="str">
        <f>"海南医学院"</f>
        <v>海南医学院</v>
      </c>
    </row>
    <row r="124" spans="1:7" ht="15" customHeight="1" x14ac:dyDescent="0.4">
      <c r="A124" s="2">
        <v>123</v>
      </c>
      <c r="B124" s="3" t="s">
        <v>10</v>
      </c>
      <c r="C124" s="2" t="s">
        <v>8</v>
      </c>
      <c r="D124" s="3" t="str">
        <f>"张美求"</f>
        <v>张美求</v>
      </c>
      <c r="E124" s="3" t="str">
        <f t="shared" si="12"/>
        <v>女</v>
      </c>
      <c r="F124" s="3" t="str">
        <f t="shared" si="11"/>
        <v>大专</v>
      </c>
      <c r="G124" s="3" t="str">
        <f>"海南医学院"</f>
        <v>海南医学院</v>
      </c>
    </row>
    <row r="125" spans="1:7" ht="15" customHeight="1" x14ac:dyDescent="0.4">
      <c r="A125" s="2">
        <v>124</v>
      </c>
      <c r="B125" s="3" t="s">
        <v>10</v>
      </c>
      <c r="C125" s="2" t="s">
        <v>8</v>
      </c>
      <c r="D125" s="3" t="str">
        <f>"吴金花"</f>
        <v>吴金花</v>
      </c>
      <c r="E125" s="3" t="str">
        <f t="shared" si="12"/>
        <v>女</v>
      </c>
      <c r="F125" s="3" t="str">
        <f t="shared" si="11"/>
        <v>大专</v>
      </c>
      <c r="G125" s="3" t="str">
        <f>"河北焦作职工医学院"</f>
        <v>河北焦作职工医学院</v>
      </c>
    </row>
    <row r="126" spans="1:7" ht="15" customHeight="1" x14ac:dyDescent="0.4">
      <c r="A126" s="2">
        <v>125</v>
      </c>
      <c r="B126" s="3" t="s">
        <v>10</v>
      </c>
      <c r="C126" s="2" t="s">
        <v>8</v>
      </c>
      <c r="D126" s="3" t="str">
        <f>"符学丽"</f>
        <v>符学丽</v>
      </c>
      <c r="E126" s="3" t="str">
        <f t="shared" si="12"/>
        <v>女</v>
      </c>
      <c r="F126" s="3" t="str">
        <f t="shared" si="11"/>
        <v>大专</v>
      </c>
      <c r="G126" s="3" t="str">
        <f>"海南医学院"</f>
        <v>海南医学院</v>
      </c>
    </row>
    <row r="127" spans="1:7" ht="15" customHeight="1" x14ac:dyDescent="0.4">
      <c r="A127" s="2">
        <v>126</v>
      </c>
      <c r="B127" s="3" t="s">
        <v>10</v>
      </c>
      <c r="C127" s="2" t="s">
        <v>8</v>
      </c>
      <c r="D127" s="3" t="str">
        <f>"李桂带"</f>
        <v>李桂带</v>
      </c>
      <c r="E127" s="3" t="str">
        <f t="shared" si="12"/>
        <v>女</v>
      </c>
      <c r="F127" s="3" t="str">
        <f t="shared" si="11"/>
        <v>大专</v>
      </c>
      <c r="G127" s="3" t="str">
        <f>"海南医学院"</f>
        <v>海南医学院</v>
      </c>
    </row>
    <row r="128" spans="1:7" ht="15" customHeight="1" x14ac:dyDescent="0.4">
      <c r="A128" s="2">
        <v>127</v>
      </c>
      <c r="B128" s="3" t="s">
        <v>10</v>
      </c>
      <c r="C128" s="2" t="s">
        <v>8</v>
      </c>
      <c r="D128" s="3" t="str">
        <f>"羊庆娜"</f>
        <v>羊庆娜</v>
      </c>
      <c r="E128" s="3" t="str">
        <f t="shared" si="12"/>
        <v>女</v>
      </c>
      <c r="F128" s="3" t="str">
        <f t="shared" si="11"/>
        <v>大专</v>
      </c>
      <c r="G128" s="3" t="str">
        <f>"黄淮学院"</f>
        <v>黄淮学院</v>
      </c>
    </row>
    <row r="129" spans="1:7" ht="15" customHeight="1" x14ac:dyDescent="0.4">
      <c r="A129" s="2">
        <v>128</v>
      </c>
      <c r="B129" s="3" t="s">
        <v>10</v>
      </c>
      <c r="C129" s="2" t="s">
        <v>8</v>
      </c>
      <c r="D129" s="3" t="str">
        <f>"符雄兰"</f>
        <v>符雄兰</v>
      </c>
      <c r="E129" s="3" t="str">
        <f t="shared" si="12"/>
        <v>女</v>
      </c>
      <c r="F129" s="3" t="str">
        <f t="shared" si="11"/>
        <v>大专</v>
      </c>
      <c r="G129" s="3" t="str">
        <f>"昭阳学院"</f>
        <v>昭阳学院</v>
      </c>
    </row>
    <row r="130" spans="1:7" ht="15" customHeight="1" x14ac:dyDescent="0.4">
      <c r="A130" s="2">
        <v>129</v>
      </c>
      <c r="B130" s="3" t="s">
        <v>10</v>
      </c>
      <c r="C130" s="2" t="s">
        <v>8</v>
      </c>
      <c r="D130" s="3" t="str">
        <f>"符秀琴"</f>
        <v>符秀琴</v>
      </c>
      <c r="E130" s="3" t="str">
        <f t="shared" si="12"/>
        <v>女</v>
      </c>
      <c r="F130" s="3" t="str">
        <f t="shared" si="11"/>
        <v>大专</v>
      </c>
      <c r="G130" s="3" t="str">
        <f>"江西中医药高等专科学校"</f>
        <v>江西中医药高等专科学校</v>
      </c>
    </row>
    <row r="131" spans="1:7" ht="15" customHeight="1" x14ac:dyDescent="0.4">
      <c r="A131" s="2">
        <v>130</v>
      </c>
      <c r="B131" s="3" t="s">
        <v>10</v>
      </c>
      <c r="C131" s="2" t="s">
        <v>8</v>
      </c>
      <c r="D131" s="3" t="str">
        <f>"万超艳"</f>
        <v>万超艳</v>
      </c>
      <c r="E131" s="3" t="str">
        <f t="shared" si="12"/>
        <v>女</v>
      </c>
      <c r="F131" s="3" t="str">
        <f t="shared" si="11"/>
        <v>大专</v>
      </c>
      <c r="G131" s="3" t="str">
        <f>"长沙医学院"</f>
        <v>长沙医学院</v>
      </c>
    </row>
    <row r="132" spans="1:7" ht="15" customHeight="1" x14ac:dyDescent="0.4">
      <c r="A132" s="2">
        <v>131</v>
      </c>
      <c r="B132" s="3" t="s">
        <v>10</v>
      </c>
      <c r="C132" s="2" t="s">
        <v>8</v>
      </c>
      <c r="D132" s="3" t="str">
        <f>"许秀月"</f>
        <v>许秀月</v>
      </c>
      <c r="E132" s="3" t="str">
        <f t="shared" si="12"/>
        <v>女</v>
      </c>
      <c r="F132" s="3" t="str">
        <f t="shared" si="11"/>
        <v>大专</v>
      </c>
      <c r="G132" s="3" t="str">
        <f>"海南医学院"</f>
        <v>海南医学院</v>
      </c>
    </row>
    <row r="133" spans="1:7" ht="15" customHeight="1" x14ac:dyDescent="0.4">
      <c r="A133" s="2">
        <v>132</v>
      </c>
      <c r="B133" s="3" t="s">
        <v>10</v>
      </c>
      <c r="C133" s="2" t="s">
        <v>8</v>
      </c>
      <c r="D133" s="3" t="str">
        <f>"黄宁"</f>
        <v>黄宁</v>
      </c>
      <c r="E133" s="3" t="str">
        <f t="shared" si="12"/>
        <v>女</v>
      </c>
      <c r="F133" s="3" t="str">
        <f t="shared" si="11"/>
        <v>大专</v>
      </c>
      <c r="G133" s="3" t="str">
        <f>"海南医学院"</f>
        <v>海南医学院</v>
      </c>
    </row>
    <row r="134" spans="1:7" ht="15" customHeight="1" x14ac:dyDescent="0.4">
      <c r="A134" s="2">
        <v>133</v>
      </c>
      <c r="B134" s="3" t="s">
        <v>10</v>
      </c>
      <c r="C134" s="2" t="s">
        <v>8</v>
      </c>
      <c r="D134" s="3" t="str">
        <f>"陈智香"</f>
        <v>陈智香</v>
      </c>
      <c r="E134" s="3" t="str">
        <f t="shared" si="12"/>
        <v>女</v>
      </c>
      <c r="F134" s="3" t="str">
        <f t="shared" si="11"/>
        <v>大专</v>
      </c>
      <c r="G134" s="3" t="str">
        <f>"海南医学院"</f>
        <v>海南医学院</v>
      </c>
    </row>
    <row r="135" spans="1:7" ht="15" customHeight="1" x14ac:dyDescent="0.4">
      <c r="A135" s="2">
        <v>134</v>
      </c>
      <c r="B135" s="3" t="s">
        <v>10</v>
      </c>
      <c r="C135" s="2" t="s">
        <v>8</v>
      </c>
      <c r="D135" s="3" t="str">
        <f>"李先波"</f>
        <v>李先波</v>
      </c>
      <c r="E135" s="3" t="str">
        <f t="shared" si="12"/>
        <v>女</v>
      </c>
      <c r="F135" s="3" t="str">
        <f t="shared" si="11"/>
        <v>大专</v>
      </c>
      <c r="G135" s="3" t="str">
        <f>"海南医学院"</f>
        <v>海南医学院</v>
      </c>
    </row>
    <row r="136" spans="1:7" ht="15" customHeight="1" x14ac:dyDescent="0.4">
      <c r="A136" s="2">
        <v>135</v>
      </c>
      <c r="B136" s="3" t="s">
        <v>10</v>
      </c>
      <c r="C136" s="2" t="s">
        <v>8</v>
      </c>
      <c r="D136" s="3" t="str">
        <f>"林永丹"</f>
        <v>林永丹</v>
      </c>
      <c r="E136" s="3" t="str">
        <f t="shared" si="12"/>
        <v>女</v>
      </c>
      <c r="F136" s="3" t="str">
        <f t="shared" si="11"/>
        <v>大专</v>
      </c>
      <c r="G136" s="3" t="str">
        <f>"邢台医学高等专科学校"</f>
        <v>邢台医学高等专科学校</v>
      </c>
    </row>
    <row r="137" spans="1:7" ht="15" customHeight="1" x14ac:dyDescent="0.4">
      <c r="A137" s="2">
        <v>136</v>
      </c>
      <c r="B137" s="3" t="s">
        <v>10</v>
      </c>
      <c r="C137" s="2" t="s">
        <v>8</v>
      </c>
      <c r="D137" s="3" t="str">
        <f>"羊金怀"</f>
        <v>羊金怀</v>
      </c>
      <c r="E137" s="3" t="str">
        <f t="shared" si="12"/>
        <v>女</v>
      </c>
      <c r="F137" s="3" t="str">
        <f t="shared" si="11"/>
        <v>大专</v>
      </c>
      <c r="G137" s="3" t="str">
        <f>"海南医学院"</f>
        <v>海南医学院</v>
      </c>
    </row>
    <row r="138" spans="1:7" ht="15" customHeight="1" x14ac:dyDescent="0.4">
      <c r="A138" s="2">
        <v>137</v>
      </c>
      <c r="B138" s="3" t="s">
        <v>10</v>
      </c>
      <c r="C138" s="2" t="s">
        <v>8</v>
      </c>
      <c r="D138" s="3" t="str">
        <f>"林妹妹"</f>
        <v>林妹妹</v>
      </c>
      <c r="E138" s="3" t="str">
        <f t="shared" si="12"/>
        <v>女</v>
      </c>
      <c r="F138" s="3" t="str">
        <f t="shared" si="11"/>
        <v>大专</v>
      </c>
      <c r="G138" s="3" t="str">
        <f>"海南科技职业大学 "</f>
        <v xml:space="preserve">海南科技职业大学 </v>
      </c>
    </row>
    <row r="139" spans="1:7" ht="15" customHeight="1" x14ac:dyDescent="0.4">
      <c r="A139" s="2">
        <v>138</v>
      </c>
      <c r="B139" s="3" t="s">
        <v>10</v>
      </c>
      <c r="C139" s="2" t="s">
        <v>8</v>
      </c>
      <c r="D139" s="3" t="str">
        <f>"吴湘平"</f>
        <v>吴湘平</v>
      </c>
      <c r="E139" s="3" t="str">
        <f t="shared" si="12"/>
        <v>女</v>
      </c>
      <c r="F139" s="3" t="str">
        <f t="shared" si="11"/>
        <v>大专</v>
      </c>
      <c r="G139" s="3" t="str">
        <f>"海南医学院"</f>
        <v>海南医学院</v>
      </c>
    </row>
    <row r="140" spans="1:7" ht="15" customHeight="1" x14ac:dyDescent="0.4">
      <c r="A140" s="2">
        <v>139</v>
      </c>
      <c r="B140" s="3" t="s">
        <v>10</v>
      </c>
      <c r="C140" s="2" t="s">
        <v>8</v>
      </c>
      <c r="D140" s="3" t="str">
        <f>"吴春萱"</f>
        <v>吴春萱</v>
      </c>
      <c r="E140" s="3" t="str">
        <f t="shared" si="12"/>
        <v>女</v>
      </c>
      <c r="F140" s="3" t="str">
        <f>"本科"</f>
        <v>本科</v>
      </c>
      <c r="G140" s="3" t="str">
        <f>"东北师范大学人文学院"</f>
        <v>东北师范大学人文学院</v>
      </c>
    </row>
    <row r="141" spans="1:7" ht="15" customHeight="1" x14ac:dyDescent="0.4">
      <c r="A141" s="2">
        <v>140</v>
      </c>
      <c r="B141" s="3" t="s">
        <v>10</v>
      </c>
      <c r="C141" s="2" t="s">
        <v>8</v>
      </c>
      <c r="D141" s="3" t="str">
        <f>"苏开妹"</f>
        <v>苏开妹</v>
      </c>
      <c r="E141" s="3" t="str">
        <f t="shared" si="12"/>
        <v>女</v>
      </c>
      <c r="F141" s="3" t="str">
        <f>"大专"</f>
        <v>大专</v>
      </c>
      <c r="G141" s="3" t="str">
        <f>"海南医学院"</f>
        <v>海南医学院</v>
      </c>
    </row>
    <row r="142" spans="1:7" ht="15" customHeight="1" x14ac:dyDescent="0.4">
      <c r="A142" s="2">
        <v>141</v>
      </c>
      <c r="B142" s="3" t="s">
        <v>10</v>
      </c>
      <c r="C142" s="2" t="s">
        <v>8</v>
      </c>
      <c r="D142" s="3" t="str">
        <f>"黄玉丹"</f>
        <v>黄玉丹</v>
      </c>
      <c r="E142" s="3" t="str">
        <f t="shared" si="12"/>
        <v>女</v>
      </c>
      <c r="F142" s="3" t="str">
        <f>"大专"</f>
        <v>大专</v>
      </c>
      <c r="G142" s="3" t="str">
        <f>"海南医学院"</f>
        <v>海南医学院</v>
      </c>
    </row>
    <row r="143" spans="1:7" ht="15" customHeight="1" x14ac:dyDescent="0.4">
      <c r="A143" s="2">
        <v>142</v>
      </c>
      <c r="B143" s="3" t="s">
        <v>10</v>
      </c>
      <c r="C143" s="2" t="s">
        <v>8</v>
      </c>
      <c r="D143" s="3" t="str">
        <f>"钟丽清"</f>
        <v>钟丽清</v>
      </c>
      <c r="E143" s="3" t="str">
        <f t="shared" si="12"/>
        <v>女</v>
      </c>
      <c r="F143" s="3" t="str">
        <f>"大专"</f>
        <v>大专</v>
      </c>
      <c r="G143" s="3" t="str">
        <f>"长沙医学院"</f>
        <v>长沙医学院</v>
      </c>
    </row>
    <row r="144" spans="1:7" ht="15" customHeight="1" x14ac:dyDescent="0.4">
      <c r="A144" s="2">
        <v>143</v>
      </c>
      <c r="B144" s="3" t="s">
        <v>10</v>
      </c>
      <c r="C144" s="2" t="s">
        <v>8</v>
      </c>
      <c r="D144" s="3" t="str">
        <f>"李孟蕊"</f>
        <v>李孟蕊</v>
      </c>
      <c r="E144" s="3" t="str">
        <f t="shared" si="12"/>
        <v>女</v>
      </c>
      <c r="F144" s="3" t="str">
        <f>"本科"</f>
        <v>本科</v>
      </c>
      <c r="G144" s="3" t="str">
        <f>"南昌大学"</f>
        <v>南昌大学</v>
      </c>
    </row>
    <row r="145" spans="1:7" ht="15" customHeight="1" x14ac:dyDescent="0.4">
      <c r="A145" s="2">
        <v>144</v>
      </c>
      <c r="B145" s="3" t="s">
        <v>10</v>
      </c>
      <c r="C145" s="2" t="s">
        <v>8</v>
      </c>
      <c r="D145" s="3" t="str">
        <f>"刘秋婷"</f>
        <v>刘秋婷</v>
      </c>
      <c r="E145" s="3" t="str">
        <f t="shared" ref="E145:E176" si="13">"女"</f>
        <v>女</v>
      </c>
      <c r="F145" s="3" t="str">
        <f t="shared" ref="F145:F153" si="14">"大专"</f>
        <v>大专</v>
      </c>
      <c r="G145" s="3" t="str">
        <f>"海南医学院"</f>
        <v>海南医学院</v>
      </c>
    </row>
    <row r="146" spans="1:7" ht="15" customHeight="1" x14ac:dyDescent="0.4">
      <c r="A146" s="2">
        <v>145</v>
      </c>
      <c r="B146" s="3" t="s">
        <v>10</v>
      </c>
      <c r="C146" s="2" t="s">
        <v>8</v>
      </c>
      <c r="D146" s="3" t="str">
        <f>"薛梅子"</f>
        <v>薛梅子</v>
      </c>
      <c r="E146" s="3" t="str">
        <f t="shared" si="13"/>
        <v>女</v>
      </c>
      <c r="F146" s="3" t="str">
        <f t="shared" si="14"/>
        <v>大专</v>
      </c>
      <c r="G146" s="3" t="str">
        <f>"齐鲁医药学院"</f>
        <v>齐鲁医药学院</v>
      </c>
    </row>
    <row r="147" spans="1:7" ht="15" customHeight="1" x14ac:dyDescent="0.4">
      <c r="A147" s="2">
        <v>146</v>
      </c>
      <c r="B147" s="3" t="s">
        <v>10</v>
      </c>
      <c r="C147" s="2" t="s">
        <v>8</v>
      </c>
      <c r="D147" s="3" t="str">
        <f>"陈博娜"</f>
        <v>陈博娜</v>
      </c>
      <c r="E147" s="3" t="str">
        <f t="shared" si="13"/>
        <v>女</v>
      </c>
      <c r="F147" s="3" t="str">
        <f t="shared" si="14"/>
        <v>大专</v>
      </c>
      <c r="G147" s="3" t="str">
        <f>"海南医学院"</f>
        <v>海南医学院</v>
      </c>
    </row>
    <row r="148" spans="1:7" ht="15" customHeight="1" x14ac:dyDescent="0.4">
      <c r="A148" s="2">
        <v>147</v>
      </c>
      <c r="B148" s="3" t="s">
        <v>10</v>
      </c>
      <c r="C148" s="2" t="s">
        <v>8</v>
      </c>
      <c r="D148" s="3" t="str">
        <f>"何秀玲"</f>
        <v>何秀玲</v>
      </c>
      <c r="E148" s="3" t="str">
        <f t="shared" si="13"/>
        <v>女</v>
      </c>
      <c r="F148" s="3" t="str">
        <f t="shared" si="14"/>
        <v>大专</v>
      </c>
      <c r="G148" s="3" t="str">
        <f>"海南医学院"</f>
        <v>海南医学院</v>
      </c>
    </row>
    <row r="149" spans="1:7" ht="15" customHeight="1" x14ac:dyDescent="0.4">
      <c r="A149" s="2">
        <v>148</v>
      </c>
      <c r="B149" s="3" t="s">
        <v>10</v>
      </c>
      <c r="C149" s="2" t="s">
        <v>8</v>
      </c>
      <c r="D149" s="3" t="str">
        <f>"吴萍萍"</f>
        <v>吴萍萍</v>
      </c>
      <c r="E149" s="3" t="str">
        <f t="shared" si="13"/>
        <v>女</v>
      </c>
      <c r="F149" s="3" t="str">
        <f t="shared" si="14"/>
        <v>大专</v>
      </c>
      <c r="G149" s="3" t="str">
        <f>"海南医学院"</f>
        <v>海南医学院</v>
      </c>
    </row>
    <row r="150" spans="1:7" ht="15" customHeight="1" x14ac:dyDescent="0.4">
      <c r="A150" s="2">
        <v>149</v>
      </c>
      <c r="B150" s="3" t="s">
        <v>10</v>
      </c>
      <c r="C150" s="2" t="s">
        <v>8</v>
      </c>
      <c r="D150" s="3" t="str">
        <f>"钟成妹"</f>
        <v>钟成妹</v>
      </c>
      <c r="E150" s="3" t="str">
        <f t="shared" si="13"/>
        <v>女</v>
      </c>
      <c r="F150" s="3" t="str">
        <f t="shared" si="14"/>
        <v>大专</v>
      </c>
      <c r="G150" s="3" t="str">
        <f>"海南医学院"</f>
        <v>海南医学院</v>
      </c>
    </row>
    <row r="151" spans="1:7" ht="15" customHeight="1" x14ac:dyDescent="0.4">
      <c r="A151" s="2">
        <v>150</v>
      </c>
      <c r="B151" s="3" t="s">
        <v>10</v>
      </c>
      <c r="C151" s="2" t="s">
        <v>8</v>
      </c>
      <c r="D151" s="3" t="str">
        <f>"谢元香"</f>
        <v>谢元香</v>
      </c>
      <c r="E151" s="3" t="str">
        <f t="shared" si="13"/>
        <v>女</v>
      </c>
      <c r="F151" s="3" t="str">
        <f t="shared" si="14"/>
        <v>大专</v>
      </c>
      <c r="G151" s="3" t="str">
        <f>"海南医学院"</f>
        <v>海南医学院</v>
      </c>
    </row>
    <row r="152" spans="1:7" ht="15" customHeight="1" x14ac:dyDescent="0.4">
      <c r="A152" s="2">
        <v>151</v>
      </c>
      <c r="B152" s="3" t="s">
        <v>10</v>
      </c>
      <c r="C152" s="2" t="s">
        <v>8</v>
      </c>
      <c r="D152" s="3" t="str">
        <f>"王玉珍"</f>
        <v>王玉珍</v>
      </c>
      <c r="E152" s="3" t="str">
        <f t="shared" si="13"/>
        <v>女</v>
      </c>
      <c r="F152" s="3" t="str">
        <f t="shared" si="14"/>
        <v>大专</v>
      </c>
      <c r="G152" s="3" t="str">
        <f>"长沙医学院"</f>
        <v>长沙医学院</v>
      </c>
    </row>
    <row r="153" spans="1:7" ht="15" customHeight="1" x14ac:dyDescent="0.4">
      <c r="A153" s="2">
        <v>152</v>
      </c>
      <c r="B153" s="3" t="s">
        <v>10</v>
      </c>
      <c r="C153" s="2" t="s">
        <v>8</v>
      </c>
      <c r="D153" s="3" t="str">
        <f>"吴锦欢"</f>
        <v>吴锦欢</v>
      </c>
      <c r="E153" s="3" t="str">
        <f t="shared" si="13"/>
        <v>女</v>
      </c>
      <c r="F153" s="3" t="str">
        <f t="shared" si="14"/>
        <v>大专</v>
      </c>
      <c r="G153" s="3" t="str">
        <f>"海南医学院"</f>
        <v>海南医学院</v>
      </c>
    </row>
    <row r="154" spans="1:7" ht="15" customHeight="1" x14ac:dyDescent="0.4">
      <c r="A154" s="2">
        <v>153</v>
      </c>
      <c r="B154" s="3" t="s">
        <v>10</v>
      </c>
      <c r="C154" s="2" t="s">
        <v>8</v>
      </c>
      <c r="D154" s="3" t="str">
        <f>"羊翠楼"</f>
        <v>羊翠楼</v>
      </c>
      <c r="E154" s="3" t="str">
        <f t="shared" si="13"/>
        <v>女</v>
      </c>
      <c r="F154" s="3" t="str">
        <f>"本科"</f>
        <v>本科</v>
      </c>
      <c r="G154" s="3" t="str">
        <f>"海南医学院"</f>
        <v>海南医学院</v>
      </c>
    </row>
    <row r="155" spans="1:7" ht="15" customHeight="1" x14ac:dyDescent="0.4">
      <c r="A155" s="2">
        <v>154</v>
      </c>
      <c r="B155" s="3" t="s">
        <v>10</v>
      </c>
      <c r="C155" s="2" t="s">
        <v>8</v>
      </c>
      <c r="D155" s="3" t="str">
        <f>"林叶"</f>
        <v>林叶</v>
      </c>
      <c r="E155" s="3" t="str">
        <f t="shared" si="13"/>
        <v>女</v>
      </c>
      <c r="F155" s="3" t="str">
        <f t="shared" ref="F155:F165" si="15">"大专"</f>
        <v>大专</v>
      </c>
      <c r="G155" s="3" t="str">
        <f>"海南医学院"</f>
        <v>海南医学院</v>
      </c>
    </row>
    <row r="156" spans="1:7" ht="15" customHeight="1" x14ac:dyDescent="0.4">
      <c r="A156" s="2">
        <v>155</v>
      </c>
      <c r="B156" s="3" t="s">
        <v>10</v>
      </c>
      <c r="C156" s="2" t="s">
        <v>8</v>
      </c>
      <c r="D156" s="3" t="str">
        <f>"简原美"</f>
        <v>简原美</v>
      </c>
      <c r="E156" s="3" t="str">
        <f t="shared" si="13"/>
        <v>女</v>
      </c>
      <c r="F156" s="3" t="str">
        <f t="shared" si="15"/>
        <v>大专</v>
      </c>
      <c r="G156" s="3" t="str">
        <f>"海南医学院"</f>
        <v>海南医学院</v>
      </c>
    </row>
    <row r="157" spans="1:7" ht="15" customHeight="1" x14ac:dyDescent="0.4">
      <c r="A157" s="2">
        <v>156</v>
      </c>
      <c r="B157" s="3" t="s">
        <v>10</v>
      </c>
      <c r="C157" s="2" t="s">
        <v>8</v>
      </c>
      <c r="D157" s="3" t="str">
        <f>"李桂琴"</f>
        <v>李桂琴</v>
      </c>
      <c r="E157" s="3" t="str">
        <f t="shared" si="13"/>
        <v>女</v>
      </c>
      <c r="F157" s="3" t="str">
        <f t="shared" si="15"/>
        <v>大专</v>
      </c>
      <c r="G157" s="3" t="str">
        <f>"海南医学院"</f>
        <v>海南医学院</v>
      </c>
    </row>
    <row r="158" spans="1:7" ht="15" customHeight="1" x14ac:dyDescent="0.4">
      <c r="A158" s="2">
        <v>157</v>
      </c>
      <c r="B158" s="3" t="s">
        <v>10</v>
      </c>
      <c r="C158" s="2" t="s">
        <v>8</v>
      </c>
      <c r="D158" s="3" t="str">
        <f>"刘秋琳"</f>
        <v>刘秋琳</v>
      </c>
      <c r="E158" s="3" t="str">
        <f t="shared" si="13"/>
        <v>女</v>
      </c>
      <c r="F158" s="3" t="str">
        <f t="shared" si="15"/>
        <v>大专</v>
      </c>
      <c r="G158" s="3" t="str">
        <f>"海南科技职业大学 "</f>
        <v xml:space="preserve">海南科技职业大学 </v>
      </c>
    </row>
    <row r="159" spans="1:7" ht="15" customHeight="1" x14ac:dyDescent="0.4">
      <c r="A159" s="2">
        <v>158</v>
      </c>
      <c r="B159" s="3" t="s">
        <v>10</v>
      </c>
      <c r="C159" s="2" t="s">
        <v>8</v>
      </c>
      <c r="D159" s="3" t="str">
        <f>"李建丽"</f>
        <v>李建丽</v>
      </c>
      <c r="E159" s="3" t="str">
        <f t="shared" si="13"/>
        <v>女</v>
      </c>
      <c r="F159" s="3" t="str">
        <f t="shared" si="15"/>
        <v>大专</v>
      </c>
      <c r="G159" s="3" t="str">
        <f>"海南医学院"</f>
        <v>海南医学院</v>
      </c>
    </row>
    <row r="160" spans="1:7" ht="15" customHeight="1" x14ac:dyDescent="0.4">
      <c r="A160" s="2">
        <v>159</v>
      </c>
      <c r="B160" s="3" t="s">
        <v>10</v>
      </c>
      <c r="C160" s="2" t="s">
        <v>8</v>
      </c>
      <c r="D160" s="3" t="str">
        <f>"周炉妹"</f>
        <v>周炉妹</v>
      </c>
      <c r="E160" s="3" t="str">
        <f t="shared" si="13"/>
        <v>女</v>
      </c>
      <c r="F160" s="3" t="str">
        <f t="shared" si="15"/>
        <v>大专</v>
      </c>
      <c r="G160" s="3" t="str">
        <f>"海南医学院函授"</f>
        <v>海南医学院函授</v>
      </c>
    </row>
    <row r="161" spans="1:7" ht="15" customHeight="1" x14ac:dyDescent="0.4">
      <c r="A161" s="2">
        <v>160</v>
      </c>
      <c r="B161" s="3" t="s">
        <v>10</v>
      </c>
      <c r="C161" s="2" t="s">
        <v>8</v>
      </c>
      <c r="D161" s="3" t="str">
        <f>"刘初妮"</f>
        <v>刘初妮</v>
      </c>
      <c r="E161" s="3" t="str">
        <f t="shared" si="13"/>
        <v>女</v>
      </c>
      <c r="F161" s="3" t="str">
        <f t="shared" si="15"/>
        <v>大专</v>
      </c>
      <c r="G161" s="3" t="str">
        <f>"海南医学院"</f>
        <v>海南医学院</v>
      </c>
    </row>
    <row r="162" spans="1:7" ht="15" customHeight="1" x14ac:dyDescent="0.4">
      <c r="A162" s="2">
        <v>161</v>
      </c>
      <c r="B162" s="3" t="s">
        <v>10</v>
      </c>
      <c r="C162" s="2" t="s">
        <v>8</v>
      </c>
      <c r="D162" s="3" t="str">
        <f>"张瑞珍"</f>
        <v>张瑞珍</v>
      </c>
      <c r="E162" s="3" t="str">
        <f t="shared" si="13"/>
        <v>女</v>
      </c>
      <c r="F162" s="3" t="str">
        <f t="shared" si="15"/>
        <v>大专</v>
      </c>
      <c r="G162" s="3" t="str">
        <f>"海南医学院"</f>
        <v>海南医学院</v>
      </c>
    </row>
    <row r="163" spans="1:7" ht="15" customHeight="1" x14ac:dyDescent="0.4">
      <c r="A163" s="2">
        <v>162</v>
      </c>
      <c r="B163" s="3" t="s">
        <v>10</v>
      </c>
      <c r="C163" s="2" t="s">
        <v>8</v>
      </c>
      <c r="D163" s="3" t="str">
        <f>"邓孟窕"</f>
        <v>邓孟窕</v>
      </c>
      <c r="E163" s="3" t="str">
        <f t="shared" si="13"/>
        <v>女</v>
      </c>
      <c r="F163" s="3" t="str">
        <f t="shared" si="15"/>
        <v>大专</v>
      </c>
      <c r="G163" s="3" t="str">
        <f>"海南医学院"</f>
        <v>海南医学院</v>
      </c>
    </row>
    <row r="164" spans="1:7" ht="15" customHeight="1" x14ac:dyDescent="0.4">
      <c r="A164" s="2">
        <v>163</v>
      </c>
      <c r="B164" s="3" t="s">
        <v>10</v>
      </c>
      <c r="C164" s="2" t="s">
        <v>8</v>
      </c>
      <c r="D164" s="3" t="str">
        <f>"谢丽波"</f>
        <v>谢丽波</v>
      </c>
      <c r="E164" s="3" t="str">
        <f t="shared" si="13"/>
        <v>女</v>
      </c>
      <c r="F164" s="3" t="str">
        <f t="shared" si="15"/>
        <v>大专</v>
      </c>
      <c r="G164" s="3" t="str">
        <f>"白城医学高等专科学校"</f>
        <v>白城医学高等专科学校</v>
      </c>
    </row>
    <row r="165" spans="1:7" ht="15" customHeight="1" x14ac:dyDescent="0.4">
      <c r="A165" s="2">
        <v>164</v>
      </c>
      <c r="B165" s="3" t="s">
        <v>10</v>
      </c>
      <c r="C165" s="2" t="s">
        <v>8</v>
      </c>
      <c r="D165" s="3" t="str">
        <f>"李万玲"</f>
        <v>李万玲</v>
      </c>
      <c r="E165" s="3" t="str">
        <f t="shared" si="13"/>
        <v>女</v>
      </c>
      <c r="F165" s="3" t="str">
        <f t="shared" si="15"/>
        <v>大专</v>
      </c>
      <c r="G165" s="3" t="str">
        <f>"焦作医学院"</f>
        <v>焦作医学院</v>
      </c>
    </row>
    <row r="166" spans="1:7" ht="15" customHeight="1" x14ac:dyDescent="0.4">
      <c r="A166" s="2">
        <v>165</v>
      </c>
      <c r="B166" s="3" t="s">
        <v>10</v>
      </c>
      <c r="C166" s="2" t="s">
        <v>8</v>
      </c>
      <c r="D166" s="3" t="str">
        <f>"张艳"</f>
        <v>张艳</v>
      </c>
      <c r="E166" s="3" t="str">
        <f t="shared" si="13"/>
        <v>女</v>
      </c>
      <c r="F166" s="3" t="str">
        <f>"本科"</f>
        <v>本科</v>
      </c>
      <c r="G166" s="3" t="str">
        <f>"上海交通大学"</f>
        <v>上海交通大学</v>
      </c>
    </row>
    <row r="167" spans="1:7" ht="15" customHeight="1" x14ac:dyDescent="0.4">
      <c r="A167" s="2">
        <v>166</v>
      </c>
      <c r="B167" s="3" t="s">
        <v>10</v>
      </c>
      <c r="C167" s="2" t="s">
        <v>8</v>
      </c>
      <c r="D167" s="3" t="str">
        <f>"柯吉桃"</f>
        <v>柯吉桃</v>
      </c>
      <c r="E167" s="3" t="str">
        <f t="shared" si="13"/>
        <v>女</v>
      </c>
      <c r="F167" s="3" t="str">
        <f t="shared" ref="F167:F174" si="16">"大专"</f>
        <v>大专</v>
      </c>
      <c r="G167" s="3" t="str">
        <f>"海南医学院"</f>
        <v>海南医学院</v>
      </c>
    </row>
    <row r="168" spans="1:7" ht="15" customHeight="1" x14ac:dyDescent="0.4">
      <c r="A168" s="2">
        <v>167</v>
      </c>
      <c r="B168" s="3" t="s">
        <v>10</v>
      </c>
      <c r="C168" s="2" t="s">
        <v>8</v>
      </c>
      <c r="D168" s="3" t="str">
        <f>"李淑香"</f>
        <v>李淑香</v>
      </c>
      <c r="E168" s="3" t="str">
        <f t="shared" si="13"/>
        <v>女</v>
      </c>
      <c r="F168" s="3" t="str">
        <f t="shared" si="16"/>
        <v>大专</v>
      </c>
      <c r="G168" s="3" t="str">
        <f>"海南医学院"</f>
        <v>海南医学院</v>
      </c>
    </row>
    <row r="169" spans="1:7" ht="15" customHeight="1" x14ac:dyDescent="0.4">
      <c r="A169" s="2">
        <v>168</v>
      </c>
      <c r="B169" s="3" t="s">
        <v>10</v>
      </c>
      <c r="C169" s="2" t="s">
        <v>8</v>
      </c>
      <c r="D169" s="3" t="str">
        <f>"胡莲萍"</f>
        <v>胡莲萍</v>
      </c>
      <c r="E169" s="3" t="str">
        <f t="shared" si="13"/>
        <v>女</v>
      </c>
      <c r="F169" s="3" t="str">
        <f t="shared" si="16"/>
        <v>大专</v>
      </c>
      <c r="G169" s="3" t="str">
        <f>"海南医学院"</f>
        <v>海南医学院</v>
      </c>
    </row>
    <row r="170" spans="1:7" ht="15" customHeight="1" x14ac:dyDescent="0.4">
      <c r="A170" s="2">
        <v>169</v>
      </c>
      <c r="B170" s="3" t="s">
        <v>10</v>
      </c>
      <c r="C170" s="2" t="s">
        <v>8</v>
      </c>
      <c r="D170" s="3" t="str">
        <f>"苏春爱"</f>
        <v>苏春爱</v>
      </c>
      <c r="E170" s="3" t="str">
        <f t="shared" si="13"/>
        <v>女</v>
      </c>
      <c r="F170" s="3" t="str">
        <f t="shared" si="16"/>
        <v>大专</v>
      </c>
      <c r="G170" s="3" t="str">
        <f>"海南医学院"</f>
        <v>海南医学院</v>
      </c>
    </row>
    <row r="171" spans="1:7" ht="15" customHeight="1" x14ac:dyDescent="0.4">
      <c r="A171" s="2">
        <v>170</v>
      </c>
      <c r="B171" s="3" t="s">
        <v>10</v>
      </c>
      <c r="C171" s="2" t="s">
        <v>8</v>
      </c>
      <c r="D171" s="3" t="str">
        <f>"许晶"</f>
        <v>许晶</v>
      </c>
      <c r="E171" s="3" t="str">
        <f t="shared" si="13"/>
        <v>女</v>
      </c>
      <c r="F171" s="3" t="str">
        <f t="shared" si="16"/>
        <v>大专</v>
      </c>
      <c r="G171" s="3" t="str">
        <f>"黔南民族医学高等专科"</f>
        <v>黔南民族医学高等专科</v>
      </c>
    </row>
    <row r="172" spans="1:7" ht="15" customHeight="1" x14ac:dyDescent="0.4">
      <c r="A172" s="2">
        <v>171</v>
      </c>
      <c r="B172" s="3" t="s">
        <v>10</v>
      </c>
      <c r="C172" s="2" t="s">
        <v>8</v>
      </c>
      <c r="D172" s="3" t="str">
        <f>"王丕丹"</f>
        <v>王丕丹</v>
      </c>
      <c r="E172" s="3" t="str">
        <f t="shared" si="13"/>
        <v>女</v>
      </c>
      <c r="F172" s="3" t="str">
        <f t="shared" si="16"/>
        <v>大专</v>
      </c>
      <c r="G172" s="3" t="str">
        <f>"长沙医学院"</f>
        <v>长沙医学院</v>
      </c>
    </row>
    <row r="173" spans="1:7" ht="15" customHeight="1" x14ac:dyDescent="0.4">
      <c r="A173" s="2">
        <v>172</v>
      </c>
      <c r="B173" s="3" t="s">
        <v>10</v>
      </c>
      <c r="C173" s="2" t="s">
        <v>8</v>
      </c>
      <c r="D173" s="3" t="str">
        <f>"黄燕霞"</f>
        <v>黄燕霞</v>
      </c>
      <c r="E173" s="3" t="str">
        <f t="shared" si="13"/>
        <v>女</v>
      </c>
      <c r="F173" s="3" t="str">
        <f t="shared" si="16"/>
        <v>大专</v>
      </c>
      <c r="G173" s="3" t="str">
        <f>"海南医学院"</f>
        <v>海南医学院</v>
      </c>
    </row>
    <row r="174" spans="1:7" ht="15" customHeight="1" x14ac:dyDescent="0.4">
      <c r="A174" s="2">
        <v>173</v>
      </c>
      <c r="B174" s="3" t="s">
        <v>10</v>
      </c>
      <c r="C174" s="2" t="s">
        <v>8</v>
      </c>
      <c r="D174" s="3" t="str">
        <f>"陈美成"</f>
        <v>陈美成</v>
      </c>
      <c r="E174" s="3" t="str">
        <f t="shared" si="13"/>
        <v>女</v>
      </c>
      <c r="F174" s="3" t="str">
        <f t="shared" si="16"/>
        <v>大专</v>
      </c>
      <c r="G174" s="3" t="str">
        <f>"焦作职工医学院"</f>
        <v>焦作职工医学院</v>
      </c>
    </row>
    <row r="175" spans="1:7" ht="15" customHeight="1" x14ac:dyDescent="0.4">
      <c r="A175" s="2">
        <v>174</v>
      </c>
      <c r="B175" s="3" t="s">
        <v>10</v>
      </c>
      <c r="C175" s="2" t="s">
        <v>8</v>
      </c>
      <c r="D175" s="3" t="str">
        <f>"蒋丽鑫"</f>
        <v>蒋丽鑫</v>
      </c>
      <c r="E175" s="3" t="str">
        <f t="shared" si="13"/>
        <v>女</v>
      </c>
      <c r="F175" s="3" t="str">
        <f>"本科"</f>
        <v>本科</v>
      </c>
      <c r="G175" s="3" t="str">
        <f>"海南医学院"</f>
        <v>海南医学院</v>
      </c>
    </row>
    <row r="176" spans="1:7" ht="15" customHeight="1" x14ac:dyDescent="0.4">
      <c r="A176" s="2">
        <v>175</v>
      </c>
      <c r="B176" s="3" t="s">
        <v>10</v>
      </c>
      <c r="C176" s="2" t="s">
        <v>8</v>
      </c>
      <c r="D176" s="3" t="str">
        <f>"羊春秀"</f>
        <v>羊春秀</v>
      </c>
      <c r="E176" s="3" t="str">
        <f t="shared" si="13"/>
        <v>女</v>
      </c>
      <c r="F176" s="3" t="str">
        <f>"大专"</f>
        <v>大专</v>
      </c>
      <c r="G176" s="3" t="str">
        <f>"江西工商学院"</f>
        <v>江西工商学院</v>
      </c>
    </row>
    <row r="177" spans="1:7" ht="15" customHeight="1" x14ac:dyDescent="0.4">
      <c r="A177" s="2">
        <v>176</v>
      </c>
      <c r="B177" s="3" t="s">
        <v>10</v>
      </c>
      <c r="C177" s="2" t="s">
        <v>8</v>
      </c>
      <c r="D177" s="3" t="str">
        <f>"陈井香"</f>
        <v>陈井香</v>
      </c>
      <c r="E177" s="3" t="str">
        <f t="shared" ref="E177:E208" si="17">"女"</f>
        <v>女</v>
      </c>
      <c r="F177" s="3" t="str">
        <f>"大专"</f>
        <v>大专</v>
      </c>
      <c r="G177" s="3" t="str">
        <f>"海南医学院"</f>
        <v>海南医学院</v>
      </c>
    </row>
    <row r="178" spans="1:7" ht="15" customHeight="1" x14ac:dyDescent="0.4">
      <c r="A178" s="2">
        <v>177</v>
      </c>
      <c r="B178" s="3" t="s">
        <v>10</v>
      </c>
      <c r="C178" s="2" t="s">
        <v>8</v>
      </c>
      <c r="D178" s="3" t="str">
        <f>"唐丽妹"</f>
        <v>唐丽妹</v>
      </c>
      <c r="E178" s="3" t="str">
        <f t="shared" si="17"/>
        <v>女</v>
      </c>
      <c r="F178" s="3" t="str">
        <f>"大专"</f>
        <v>大专</v>
      </c>
      <c r="G178" s="3" t="str">
        <f>"海南医学院"</f>
        <v>海南医学院</v>
      </c>
    </row>
    <row r="179" spans="1:7" ht="15" customHeight="1" x14ac:dyDescent="0.4">
      <c r="A179" s="2">
        <v>178</v>
      </c>
      <c r="B179" s="3" t="s">
        <v>10</v>
      </c>
      <c r="C179" s="2" t="s">
        <v>8</v>
      </c>
      <c r="D179" s="3" t="str">
        <f>"刘春桃"</f>
        <v>刘春桃</v>
      </c>
      <c r="E179" s="3" t="str">
        <f t="shared" si="17"/>
        <v>女</v>
      </c>
      <c r="F179" s="3" t="str">
        <f>"大专"</f>
        <v>大专</v>
      </c>
      <c r="G179" s="3" t="str">
        <f>"海南医学院"</f>
        <v>海南医学院</v>
      </c>
    </row>
    <row r="180" spans="1:7" ht="15" customHeight="1" x14ac:dyDescent="0.4">
      <c r="A180" s="2">
        <v>179</v>
      </c>
      <c r="B180" s="3" t="s">
        <v>10</v>
      </c>
      <c r="C180" s="2" t="s">
        <v>8</v>
      </c>
      <c r="D180" s="3" t="str">
        <f>"李紫艳"</f>
        <v>李紫艳</v>
      </c>
      <c r="E180" s="3" t="str">
        <f t="shared" si="17"/>
        <v>女</v>
      </c>
      <c r="F180" s="3" t="str">
        <f>"大专"</f>
        <v>大专</v>
      </c>
      <c r="G180" s="3" t="str">
        <f>"海南医学院"</f>
        <v>海南医学院</v>
      </c>
    </row>
    <row r="181" spans="1:7" ht="15" customHeight="1" x14ac:dyDescent="0.4">
      <c r="A181" s="2">
        <v>180</v>
      </c>
      <c r="B181" s="3" t="s">
        <v>10</v>
      </c>
      <c r="C181" s="2" t="s">
        <v>8</v>
      </c>
      <c r="D181" s="3" t="str">
        <f>"黄凤琴"</f>
        <v>黄凤琴</v>
      </c>
      <c r="E181" s="3" t="str">
        <f t="shared" si="17"/>
        <v>女</v>
      </c>
      <c r="F181" s="3" t="str">
        <f>"本科"</f>
        <v>本科</v>
      </c>
      <c r="G181" s="3" t="str">
        <f>"南昌大学"</f>
        <v>南昌大学</v>
      </c>
    </row>
    <row r="182" spans="1:7" ht="15" customHeight="1" x14ac:dyDescent="0.4">
      <c r="A182" s="2">
        <v>181</v>
      </c>
      <c r="B182" s="3" t="s">
        <v>10</v>
      </c>
      <c r="C182" s="2" t="s">
        <v>8</v>
      </c>
      <c r="D182" s="3" t="str">
        <f>"邱小英"</f>
        <v>邱小英</v>
      </c>
      <c r="E182" s="3" t="str">
        <f t="shared" si="17"/>
        <v>女</v>
      </c>
      <c r="F182" s="3" t="str">
        <f t="shared" ref="F182:F194" si="18">"大专"</f>
        <v>大专</v>
      </c>
      <c r="G182" s="3" t="str">
        <f>"海南医学院"</f>
        <v>海南医学院</v>
      </c>
    </row>
    <row r="183" spans="1:7" ht="15" customHeight="1" x14ac:dyDescent="0.4">
      <c r="A183" s="2">
        <v>182</v>
      </c>
      <c r="B183" s="3" t="s">
        <v>10</v>
      </c>
      <c r="C183" s="2" t="s">
        <v>8</v>
      </c>
      <c r="D183" s="3" t="str">
        <f>"朱静坚"</f>
        <v>朱静坚</v>
      </c>
      <c r="E183" s="3" t="str">
        <f t="shared" si="17"/>
        <v>女</v>
      </c>
      <c r="F183" s="3" t="str">
        <f t="shared" si="18"/>
        <v>大专</v>
      </c>
      <c r="G183" s="3" t="str">
        <f>"长春医学高等专科学校"</f>
        <v>长春医学高等专科学校</v>
      </c>
    </row>
    <row r="184" spans="1:7" ht="15" customHeight="1" x14ac:dyDescent="0.4">
      <c r="A184" s="2">
        <v>183</v>
      </c>
      <c r="B184" s="3" t="s">
        <v>10</v>
      </c>
      <c r="C184" s="2" t="s">
        <v>8</v>
      </c>
      <c r="D184" s="3" t="str">
        <f>"何冬梅"</f>
        <v>何冬梅</v>
      </c>
      <c r="E184" s="3" t="str">
        <f t="shared" si="17"/>
        <v>女</v>
      </c>
      <c r="F184" s="3" t="str">
        <f t="shared" si="18"/>
        <v>大专</v>
      </c>
      <c r="G184" s="3" t="str">
        <f>"海南医学院"</f>
        <v>海南医学院</v>
      </c>
    </row>
    <row r="185" spans="1:7" ht="15" customHeight="1" x14ac:dyDescent="0.4">
      <c r="A185" s="2">
        <v>184</v>
      </c>
      <c r="B185" s="3" t="s">
        <v>10</v>
      </c>
      <c r="C185" s="2" t="s">
        <v>8</v>
      </c>
      <c r="D185" s="3" t="str">
        <f>"曾承姣"</f>
        <v>曾承姣</v>
      </c>
      <c r="E185" s="3" t="str">
        <f t="shared" si="17"/>
        <v>女</v>
      </c>
      <c r="F185" s="3" t="str">
        <f t="shared" si="18"/>
        <v>大专</v>
      </c>
      <c r="G185" s="3" t="str">
        <f>"海南医学院"</f>
        <v>海南医学院</v>
      </c>
    </row>
    <row r="186" spans="1:7" ht="15" customHeight="1" x14ac:dyDescent="0.4">
      <c r="A186" s="2">
        <v>185</v>
      </c>
      <c r="B186" s="3" t="s">
        <v>10</v>
      </c>
      <c r="C186" s="2" t="s">
        <v>8</v>
      </c>
      <c r="D186" s="3" t="str">
        <f>"符美婷"</f>
        <v>符美婷</v>
      </c>
      <c r="E186" s="3" t="str">
        <f t="shared" si="17"/>
        <v>女</v>
      </c>
      <c r="F186" s="3" t="str">
        <f t="shared" si="18"/>
        <v>大专</v>
      </c>
      <c r="G186" s="3" t="str">
        <f>"焦作职工医学院"</f>
        <v>焦作职工医学院</v>
      </c>
    </row>
    <row r="187" spans="1:7" ht="15" customHeight="1" x14ac:dyDescent="0.4">
      <c r="A187" s="2">
        <v>186</v>
      </c>
      <c r="B187" s="3" t="s">
        <v>10</v>
      </c>
      <c r="C187" s="2" t="s">
        <v>8</v>
      </c>
      <c r="D187" s="3" t="str">
        <f>"王文莲"</f>
        <v>王文莲</v>
      </c>
      <c r="E187" s="3" t="str">
        <f t="shared" si="17"/>
        <v>女</v>
      </c>
      <c r="F187" s="3" t="str">
        <f t="shared" si="18"/>
        <v>大专</v>
      </c>
      <c r="G187" s="3" t="str">
        <f>"湘潭医卫职业技术学院"</f>
        <v>湘潭医卫职业技术学院</v>
      </c>
    </row>
    <row r="188" spans="1:7" ht="15" customHeight="1" x14ac:dyDescent="0.4">
      <c r="A188" s="2">
        <v>187</v>
      </c>
      <c r="B188" s="3" t="s">
        <v>10</v>
      </c>
      <c r="C188" s="2" t="s">
        <v>8</v>
      </c>
      <c r="D188" s="3" t="str">
        <f>"黄桂月"</f>
        <v>黄桂月</v>
      </c>
      <c r="E188" s="3" t="str">
        <f t="shared" si="17"/>
        <v>女</v>
      </c>
      <c r="F188" s="3" t="str">
        <f t="shared" si="18"/>
        <v>大专</v>
      </c>
      <c r="G188" s="3" t="str">
        <f>"黄冈职业技术学院"</f>
        <v>黄冈职业技术学院</v>
      </c>
    </row>
    <row r="189" spans="1:7" ht="15" customHeight="1" x14ac:dyDescent="0.4">
      <c r="A189" s="2">
        <v>188</v>
      </c>
      <c r="B189" s="3" t="s">
        <v>10</v>
      </c>
      <c r="C189" s="2" t="s">
        <v>8</v>
      </c>
      <c r="D189" s="3" t="str">
        <f>"吴光娜"</f>
        <v>吴光娜</v>
      </c>
      <c r="E189" s="3" t="str">
        <f t="shared" si="17"/>
        <v>女</v>
      </c>
      <c r="F189" s="3" t="str">
        <f t="shared" si="18"/>
        <v>大专</v>
      </c>
      <c r="G189" s="3" t="str">
        <f>"江西卫生职业学院"</f>
        <v>江西卫生职业学院</v>
      </c>
    </row>
    <row r="190" spans="1:7" ht="15" customHeight="1" x14ac:dyDescent="0.4">
      <c r="A190" s="2">
        <v>189</v>
      </c>
      <c r="B190" s="3" t="s">
        <v>10</v>
      </c>
      <c r="C190" s="2" t="s">
        <v>8</v>
      </c>
      <c r="D190" s="3" t="str">
        <f>"麦翰玲"</f>
        <v>麦翰玲</v>
      </c>
      <c r="E190" s="3" t="str">
        <f t="shared" si="17"/>
        <v>女</v>
      </c>
      <c r="F190" s="3" t="str">
        <f t="shared" si="18"/>
        <v>大专</v>
      </c>
      <c r="G190" s="3" t="str">
        <f>"海南科技职业学院"</f>
        <v>海南科技职业学院</v>
      </c>
    </row>
    <row r="191" spans="1:7" ht="15" customHeight="1" x14ac:dyDescent="0.4">
      <c r="A191" s="2">
        <v>190</v>
      </c>
      <c r="B191" s="3" t="s">
        <v>10</v>
      </c>
      <c r="C191" s="2" t="s">
        <v>8</v>
      </c>
      <c r="D191" s="3" t="str">
        <f>"陈娇乾"</f>
        <v>陈娇乾</v>
      </c>
      <c r="E191" s="3" t="str">
        <f t="shared" si="17"/>
        <v>女</v>
      </c>
      <c r="F191" s="3" t="str">
        <f t="shared" si="18"/>
        <v>大专</v>
      </c>
      <c r="G191" s="3" t="str">
        <f>"海南医学院"</f>
        <v>海南医学院</v>
      </c>
    </row>
    <row r="192" spans="1:7" ht="15" customHeight="1" x14ac:dyDescent="0.4">
      <c r="A192" s="2">
        <v>191</v>
      </c>
      <c r="B192" s="3" t="s">
        <v>10</v>
      </c>
      <c r="C192" s="2" t="s">
        <v>8</v>
      </c>
      <c r="D192" s="3" t="str">
        <f>"李悦"</f>
        <v>李悦</v>
      </c>
      <c r="E192" s="3" t="str">
        <f t="shared" si="17"/>
        <v>女</v>
      </c>
      <c r="F192" s="3" t="str">
        <f t="shared" si="18"/>
        <v>大专</v>
      </c>
      <c r="G192" s="3" t="str">
        <f>"新乡医学院三全学院"</f>
        <v>新乡医学院三全学院</v>
      </c>
    </row>
    <row r="193" spans="1:7" ht="15" customHeight="1" x14ac:dyDescent="0.4">
      <c r="A193" s="2">
        <v>192</v>
      </c>
      <c r="B193" s="3" t="s">
        <v>10</v>
      </c>
      <c r="C193" s="2" t="s">
        <v>8</v>
      </c>
      <c r="D193" s="3" t="str">
        <f>"王孔翠"</f>
        <v>王孔翠</v>
      </c>
      <c r="E193" s="3" t="str">
        <f t="shared" si="17"/>
        <v>女</v>
      </c>
      <c r="F193" s="3" t="str">
        <f t="shared" si="18"/>
        <v>大专</v>
      </c>
      <c r="G193" s="3" t="str">
        <f>"海南医学院"</f>
        <v>海南医学院</v>
      </c>
    </row>
    <row r="194" spans="1:7" ht="15" customHeight="1" x14ac:dyDescent="0.4">
      <c r="A194" s="2">
        <v>193</v>
      </c>
      <c r="B194" s="3" t="s">
        <v>10</v>
      </c>
      <c r="C194" s="2" t="s">
        <v>8</v>
      </c>
      <c r="D194" s="3" t="str">
        <f>"羊妮女"</f>
        <v>羊妮女</v>
      </c>
      <c r="E194" s="3" t="str">
        <f t="shared" si="17"/>
        <v>女</v>
      </c>
      <c r="F194" s="3" t="str">
        <f t="shared" si="18"/>
        <v>大专</v>
      </c>
      <c r="G194" s="3" t="str">
        <f>"海南医学院"</f>
        <v>海南医学院</v>
      </c>
    </row>
    <row r="195" spans="1:7" ht="15" customHeight="1" x14ac:dyDescent="0.4">
      <c r="A195" s="2">
        <v>194</v>
      </c>
      <c r="B195" s="3" t="s">
        <v>10</v>
      </c>
      <c r="C195" s="2" t="s">
        <v>8</v>
      </c>
      <c r="D195" s="3" t="str">
        <f>"范宏丹"</f>
        <v>范宏丹</v>
      </c>
      <c r="E195" s="3" t="str">
        <f t="shared" si="17"/>
        <v>女</v>
      </c>
      <c r="F195" s="3" t="str">
        <f>"本科"</f>
        <v>本科</v>
      </c>
      <c r="G195" s="3" t="str">
        <f>"海南医学院"</f>
        <v>海南医学院</v>
      </c>
    </row>
    <row r="196" spans="1:7" ht="15" customHeight="1" x14ac:dyDescent="0.4">
      <c r="A196" s="2">
        <v>195</v>
      </c>
      <c r="B196" s="3" t="s">
        <v>10</v>
      </c>
      <c r="C196" s="2" t="s">
        <v>8</v>
      </c>
      <c r="D196" s="3" t="str">
        <f>"黎秀丽"</f>
        <v>黎秀丽</v>
      </c>
      <c r="E196" s="3" t="str">
        <f t="shared" si="17"/>
        <v>女</v>
      </c>
      <c r="F196" s="3" t="str">
        <f t="shared" ref="F196:F227" si="19">"大专"</f>
        <v>大专</v>
      </c>
      <c r="G196" s="3" t="str">
        <f>"海南医学院"</f>
        <v>海南医学院</v>
      </c>
    </row>
    <row r="197" spans="1:7" ht="15" customHeight="1" x14ac:dyDescent="0.4">
      <c r="A197" s="2">
        <v>196</v>
      </c>
      <c r="B197" s="3" t="s">
        <v>10</v>
      </c>
      <c r="C197" s="2" t="s">
        <v>8</v>
      </c>
      <c r="D197" s="3" t="str">
        <f>"梁芳香"</f>
        <v>梁芳香</v>
      </c>
      <c r="E197" s="3" t="str">
        <f t="shared" si="17"/>
        <v>女</v>
      </c>
      <c r="F197" s="3" t="str">
        <f t="shared" si="19"/>
        <v>大专</v>
      </c>
      <c r="G197" s="3" t="str">
        <f>"哈尔滨医科大学"</f>
        <v>哈尔滨医科大学</v>
      </c>
    </row>
    <row r="198" spans="1:7" ht="15" customHeight="1" x14ac:dyDescent="0.4">
      <c r="A198" s="2">
        <v>197</v>
      </c>
      <c r="B198" s="3" t="s">
        <v>10</v>
      </c>
      <c r="C198" s="2" t="s">
        <v>8</v>
      </c>
      <c r="D198" s="3" t="str">
        <f>"董春柳"</f>
        <v>董春柳</v>
      </c>
      <c r="E198" s="3" t="str">
        <f t="shared" si="17"/>
        <v>女</v>
      </c>
      <c r="F198" s="3" t="str">
        <f t="shared" si="19"/>
        <v>大专</v>
      </c>
      <c r="G198" s="3" t="str">
        <f>"鄂州职业大学"</f>
        <v>鄂州职业大学</v>
      </c>
    </row>
    <row r="199" spans="1:7" ht="15" customHeight="1" x14ac:dyDescent="0.4">
      <c r="A199" s="2">
        <v>198</v>
      </c>
      <c r="B199" s="3" t="s">
        <v>10</v>
      </c>
      <c r="C199" s="2" t="s">
        <v>8</v>
      </c>
      <c r="D199" s="3" t="str">
        <f>"谢圣女"</f>
        <v>谢圣女</v>
      </c>
      <c r="E199" s="3" t="str">
        <f t="shared" si="17"/>
        <v>女</v>
      </c>
      <c r="F199" s="3" t="str">
        <f t="shared" si="19"/>
        <v>大专</v>
      </c>
      <c r="G199" s="3" t="str">
        <f>"海南科技职业大学"</f>
        <v>海南科技职业大学</v>
      </c>
    </row>
    <row r="200" spans="1:7" ht="15" customHeight="1" x14ac:dyDescent="0.4">
      <c r="A200" s="2">
        <v>199</v>
      </c>
      <c r="B200" s="3" t="s">
        <v>10</v>
      </c>
      <c r="C200" s="2" t="s">
        <v>8</v>
      </c>
      <c r="D200" s="3" t="str">
        <f>"唐小提"</f>
        <v>唐小提</v>
      </c>
      <c r="E200" s="3" t="str">
        <f t="shared" si="17"/>
        <v>女</v>
      </c>
      <c r="F200" s="3" t="str">
        <f t="shared" si="19"/>
        <v>大专</v>
      </c>
      <c r="G200" s="3" t="str">
        <f>"海南医学院"</f>
        <v>海南医学院</v>
      </c>
    </row>
    <row r="201" spans="1:7" ht="15" customHeight="1" x14ac:dyDescent="0.4">
      <c r="A201" s="2">
        <v>200</v>
      </c>
      <c r="B201" s="3" t="s">
        <v>10</v>
      </c>
      <c r="C201" s="2" t="s">
        <v>8</v>
      </c>
      <c r="D201" s="3" t="str">
        <f>"李秋枝"</f>
        <v>李秋枝</v>
      </c>
      <c r="E201" s="3" t="str">
        <f t="shared" si="17"/>
        <v>女</v>
      </c>
      <c r="F201" s="3" t="str">
        <f t="shared" si="19"/>
        <v>大专</v>
      </c>
      <c r="G201" s="3" t="str">
        <f>"邢台医学高等专科学校"</f>
        <v>邢台医学高等专科学校</v>
      </c>
    </row>
    <row r="202" spans="1:7" ht="15" customHeight="1" x14ac:dyDescent="0.4">
      <c r="A202" s="2">
        <v>201</v>
      </c>
      <c r="B202" s="3" t="s">
        <v>10</v>
      </c>
      <c r="C202" s="2" t="s">
        <v>8</v>
      </c>
      <c r="D202" s="3" t="str">
        <f>"欧桃丹"</f>
        <v>欧桃丹</v>
      </c>
      <c r="E202" s="3" t="str">
        <f t="shared" si="17"/>
        <v>女</v>
      </c>
      <c r="F202" s="3" t="str">
        <f t="shared" si="19"/>
        <v>大专</v>
      </c>
      <c r="G202" s="3" t="str">
        <f>"长沙医学院"</f>
        <v>长沙医学院</v>
      </c>
    </row>
    <row r="203" spans="1:7" ht="15" customHeight="1" x14ac:dyDescent="0.4">
      <c r="A203" s="2">
        <v>202</v>
      </c>
      <c r="B203" s="3" t="s">
        <v>10</v>
      </c>
      <c r="C203" s="2" t="s">
        <v>8</v>
      </c>
      <c r="D203" s="3" t="str">
        <f>"符日姣"</f>
        <v>符日姣</v>
      </c>
      <c r="E203" s="3" t="str">
        <f t="shared" si="17"/>
        <v>女</v>
      </c>
      <c r="F203" s="3" t="str">
        <f t="shared" si="19"/>
        <v>大专</v>
      </c>
      <c r="G203" s="3" t="str">
        <f>"海南医学院"</f>
        <v>海南医学院</v>
      </c>
    </row>
    <row r="204" spans="1:7" ht="15" customHeight="1" x14ac:dyDescent="0.4">
      <c r="A204" s="2">
        <v>203</v>
      </c>
      <c r="B204" s="3" t="s">
        <v>10</v>
      </c>
      <c r="C204" s="2" t="s">
        <v>8</v>
      </c>
      <c r="D204" s="3" t="str">
        <f>"陈章妍"</f>
        <v>陈章妍</v>
      </c>
      <c r="E204" s="3" t="str">
        <f t="shared" si="17"/>
        <v>女</v>
      </c>
      <c r="F204" s="3" t="str">
        <f t="shared" si="19"/>
        <v>大专</v>
      </c>
      <c r="G204" s="3" t="str">
        <f>"长沙医学院"</f>
        <v>长沙医学院</v>
      </c>
    </row>
    <row r="205" spans="1:7" ht="15" customHeight="1" x14ac:dyDescent="0.4">
      <c r="A205" s="2">
        <v>204</v>
      </c>
      <c r="B205" s="3" t="s">
        <v>10</v>
      </c>
      <c r="C205" s="2" t="s">
        <v>8</v>
      </c>
      <c r="D205" s="3" t="str">
        <f>"周占丽"</f>
        <v>周占丽</v>
      </c>
      <c r="E205" s="3" t="str">
        <f t="shared" si="17"/>
        <v>女</v>
      </c>
      <c r="F205" s="3" t="str">
        <f t="shared" si="19"/>
        <v>大专</v>
      </c>
      <c r="G205" s="3" t="str">
        <f>"黄冈职业技术学院"</f>
        <v>黄冈职业技术学院</v>
      </c>
    </row>
    <row r="206" spans="1:7" ht="15" customHeight="1" x14ac:dyDescent="0.4">
      <c r="A206" s="2">
        <v>205</v>
      </c>
      <c r="B206" s="3" t="s">
        <v>10</v>
      </c>
      <c r="C206" s="2" t="s">
        <v>8</v>
      </c>
      <c r="D206" s="3" t="str">
        <f>"梁少娇"</f>
        <v>梁少娇</v>
      </c>
      <c r="E206" s="3" t="str">
        <f t="shared" si="17"/>
        <v>女</v>
      </c>
      <c r="F206" s="3" t="str">
        <f t="shared" si="19"/>
        <v>大专</v>
      </c>
      <c r="G206" s="3" t="str">
        <f>"长春医学高等专科学校"</f>
        <v>长春医学高等专科学校</v>
      </c>
    </row>
    <row r="207" spans="1:7" ht="15" customHeight="1" x14ac:dyDescent="0.4">
      <c r="A207" s="2">
        <v>206</v>
      </c>
      <c r="B207" s="3" t="s">
        <v>10</v>
      </c>
      <c r="C207" s="2" t="s">
        <v>8</v>
      </c>
      <c r="D207" s="3" t="str">
        <f>"李卓川"</f>
        <v>李卓川</v>
      </c>
      <c r="E207" s="3" t="str">
        <f t="shared" si="17"/>
        <v>女</v>
      </c>
      <c r="F207" s="3" t="str">
        <f t="shared" si="19"/>
        <v>大专</v>
      </c>
      <c r="G207" s="3" t="str">
        <f>"海南医学院"</f>
        <v>海南医学院</v>
      </c>
    </row>
    <row r="208" spans="1:7" ht="15" customHeight="1" x14ac:dyDescent="0.4">
      <c r="A208" s="2">
        <v>207</v>
      </c>
      <c r="B208" s="3" t="s">
        <v>10</v>
      </c>
      <c r="C208" s="2" t="s">
        <v>8</v>
      </c>
      <c r="D208" s="3" t="str">
        <f>"陈冠秀"</f>
        <v>陈冠秀</v>
      </c>
      <c r="E208" s="3" t="str">
        <f t="shared" si="17"/>
        <v>女</v>
      </c>
      <c r="F208" s="3" t="str">
        <f t="shared" si="19"/>
        <v>大专</v>
      </c>
      <c r="G208" s="3" t="str">
        <f>"长沙民政职业技术学院"</f>
        <v>长沙民政职业技术学院</v>
      </c>
    </row>
    <row r="209" spans="1:7" ht="15" customHeight="1" x14ac:dyDescent="0.4">
      <c r="A209" s="2">
        <v>208</v>
      </c>
      <c r="B209" s="3" t="s">
        <v>10</v>
      </c>
      <c r="C209" s="2" t="s">
        <v>8</v>
      </c>
      <c r="D209" s="3" t="str">
        <f>"苏春花"</f>
        <v>苏春花</v>
      </c>
      <c r="E209" s="3" t="str">
        <f t="shared" ref="E209:E240" si="20">"女"</f>
        <v>女</v>
      </c>
      <c r="F209" s="3" t="str">
        <f t="shared" si="19"/>
        <v>大专</v>
      </c>
      <c r="G209" s="3" t="str">
        <f>"海南医学院"</f>
        <v>海南医学院</v>
      </c>
    </row>
    <row r="210" spans="1:7" ht="15" customHeight="1" x14ac:dyDescent="0.4">
      <c r="A210" s="2">
        <v>209</v>
      </c>
      <c r="B210" s="3" t="s">
        <v>10</v>
      </c>
      <c r="C210" s="2" t="s">
        <v>8</v>
      </c>
      <c r="D210" s="3" t="str">
        <f>"羊晓芬"</f>
        <v>羊晓芬</v>
      </c>
      <c r="E210" s="3" t="str">
        <f t="shared" si="20"/>
        <v>女</v>
      </c>
      <c r="F210" s="3" t="str">
        <f t="shared" si="19"/>
        <v>大专</v>
      </c>
      <c r="G210" s="3" t="str">
        <f>"海南医学院"</f>
        <v>海南医学院</v>
      </c>
    </row>
    <row r="211" spans="1:7" ht="15" customHeight="1" x14ac:dyDescent="0.4">
      <c r="A211" s="2">
        <v>210</v>
      </c>
      <c r="B211" s="3" t="s">
        <v>10</v>
      </c>
      <c r="C211" s="2" t="s">
        <v>8</v>
      </c>
      <c r="D211" s="3" t="str">
        <f>"王露遥"</f>
        <v>王露遥</v>
      </c>
      <c r="E211" s="3" t="str">
        <f t="shared" si="20"/>
        <v>女</v>
      </c>
      <c r="F211" s="3" t="str">
        <f t="shared" si="19"/>
        <v>大专</v>
      </c>
      <c r="G211" s="3" t="str">
        <f>"海南医学院"</f>
        <v>海南医学院</v>
      </c>
    </row>
    <row r="212" spans="1:7" ht="15" customHeight="1" x14ac:dyDescent="0.4">
      <c r="A212" s="2">
        <v>211</v>
      </c>
      <c r="B212" s="3" t="s">
        <v>10</v>
      </c>
      <c r="C212" s="2" t="s">
        <v>8</v>
      </c>
      <c r="D212" s="3" t="str">
        <f>"唐允桃"</f>
        <v>唐允桃</v>
      </c>
      <c r="E212" s="3" t="str">
        <f t="shared" si="20"/>
        <v>女</v>
      </c>
      <c r="F212" s="3" t="str">
        <f t="shared" si="19"/>
        <v>大专</v>
      </c>
      <c r="G212" s="3" t="str">
        <f>"长沙民政职业技术学院"</f>
        <v>长沙民政职业技术学院</v>
      </c>
    </row>
    <row r="213" spans="1:7" ht="15" customHeight="1" x14ac:dyDescent="0.4">
      <c r="A213" s="2">
        <v>212</v>
      </c>
      <c r="B213" s="3" t="s">
        <v>10</v>
      </c>
      <c r="C213" s="2" t="s">
        <v>8</v>
      </c>
      <c r="D213" s="3" t="str">
        <f>"符金娜"</f>
        <v>符金娜</v>
      </c>
      <c r="E213" s="3" t="str">
        <f t="shared" si="20"/>
        <v>女</v>
      </c>
      <c r="F213" s="3" t="str">
        <f t="shared" si="19"/>
        <v>大专</v>
      </c>
      <c r="G213" s="3" t="str">
        <f>"海南科技职业大学"</f>
        <v>海南科技职业大学</v>
      </c>
    </row>
    <row r="214" spans="1:7" ht="15" customHeight="1" x14ac:dyDescent="0.4">
      <c r="A214" s="2">
        <v>213</v>
      </c>
      <c r="B214" s="3" t="s">
        <v>10</v>
      </c>
      <c r="C214" s="2" t="s">
        <v>8</v>
      </c>
      <c r="D214" s="3" t="str">
        <f>"李丹"</f>
        <v>李丹</v>
      </c>
      <c r="E214" s="3" t="str">
        <f t="shared" si="20"/>
        <v>女</v>
      </c>
      <c r="F214" s="3" t="str">
        <f t="shared" si="19"/>
        <v>大专</v>
      </c>
      <c r="G214" s="3" t="str">
        <f>"海南医学院"</f>
        <v>海南医学院</v>
      </c>
    </row>
    <row r="215" spans="1:7" ht="15" customHeight="1" x14ac:dyDescent="0.4">
      <c r="A215" s="2">
        <v>214</v>
      </c>
      <c r="B215" s="3" t="s">
        <v>10</v>
      </c>
      <c r="C215" s="2" t="s">
        <v>8</v>
      </c>
      <c r="D215" s="3" t="str">
        <f>"符五丽"</f>
        <v>符五丽</v>
      </c>
      <c r="E215" s="3" t="str">
        <f t="shared" si="20"/>
        <v>女</v>
      </c>
      <c r="F215" s="3" t="str">
        <f t="shared" si="19"/>
        <v>大专</v>
      </c>
      <c r="G215" s="3" t="str">
        <f>"海南医学院"</f>
        <v>海南医学院</v>
      </c>
    </row>
    <row r="216" spans="1:7" ht="15" customHeight="1" x14ac:dyDescent="0.4">
      <c r="A216" s="2">
        <v>215</v>
      </c>
      <c r="B216" s="3" t="s">
        <v>10</v>
      </c>
      <c r="C216" s="2" t="s">
        <v>8</v>
      </c>
      <c r="D216" s="3" t="str">
        <f>"吴海娜"</f>
        <v>吴海娜</v>
      </c>
      <c r="E216" s="3" t="str">
        <f t="shared" si="20"/>
        <v>女</v>
      </c>
      <c r="F216" s="3" t="str">
        <f t="shared" si="19"/>
        <v>大专</v>
      </c>
      <c r="G216" s="3" t="str">
        <f>"长沙民政职业技术学院"</f>
        <v>长沙民政职业技术学院</v>
      </c>
    </row>
    <row r="217" spans="1:7" ht="15" customHeight="1" x14ac:dyDescent="0.4">
      <c r="A217" s="2">
        <v>216</v>
      </c>
      <c r="B217" s="3" t="s">
        <v>10</v>
      </c>
      <c r="C217" s="2" t="s">
        <v>8</v>
      </c>
      <c r="D217" s="3" t="str">
        <f>"李玲玉"</f>
        <v>李玲玉</v>
      </c>
      <c r="E217" s="3" t="str">
        <f t="shared" si="20"/>
        <v>女</v>
      </c>
      <c r="F217" s="3" t="str">
        <f t="shared" si="19"/>
        <v>大专</v>
      </c>
      <c r="G217" s="3" t="str">
        <f>"海南医学院"</f>
        <v>海南医学院</v>
      </c>
    </row>
    <row r="218" spans="1:7" ht="15" customHeight="1" x14ac:dyDescent="0.4">
      <c r="A218" s="2">
        <v>217</v>
      </c>
      <c r="B218" s="3" t="s">
        <v>10</v>
      </c>
      <c r="C218" s="2" t="s">
        <v>8</v>
      </c>
      <c r="D218" s="3" t="str">
        <f>"蔡玉媚"</f>
        <v>蔡玉媚</v>
      </c>
      <c r="E218" s="3" t="str">
        <f t="shared" si="20"/>
        <v>女</v>
      </c>
      <c r="F218" s="3" t="str">
        <f t="shared" si="19"/>
        <v>大专</v>
      </c>
      <c r="G218" s="3" t="str">
        <f>"海南医学院"</f>
        <v>海南医学院</v>
      </c>
    </row>
    <row r="219" spans="1:7" ht="15" customHeight="1" x14ac:dyDescent="0.4">
      <c r="A219" s="2">
        <v>218</v>
      </c>
      <c r="B219" s="3" t="s">
        <v>10</v>
      </c>
      <c r="C219" s="2" t="s">
        <v>8</v>
      </c>
      <c r="D219" s="3" t="str">
        <f>"吴才连"</f>
        <v>吴才连</v>
      </c>
      <c r="E219" s="3" t="str">
        <f t="shared" si="20"/>
        <v>女</v>
      </c>
      <c r="F219" s="3" t="str">
        <f t="shared" si="19"/>
        <v>大专</v>
      </c>
      <c r="G219" s="3" t="str">
        <f>"海南医学院"</f>
        <v>海南医学院</v>
      </c>
    </row>
    <row r="220" spans="1:7" ht="15" customHeight="1" x14ac:dyDescent="0.4">
      <c r="A220" s="2">
        <v>219</v>
      </c>
      <c r="B220" s="3" t="s">
        <v>10</v>
      </c>
      <c r="C220" s="2" t="s">
        <v>8</v>
      </c>
      <c r="D220" s="3" t="str">
        <f>"符美菊"</f>
        <v>符美菊</v>
      </c>
      <c r="E220" s="3" t="str">
        <f t="shared" si="20"/>
        <v>女</v>
      </c>
      <c r="F220" s="3" t="str">
        <f t="shared" si="19"/>
        <v>大专</v>
      </c>
      <c r="G220" s="3" t="str">
        <f>"济源职业技术学院"</f>
        <v>济源职业技术学院</v>
      </c>
    </row>
    <row r="221" spans="1:7" ht="15" customHeight="1" x14ac:dyDescent="0.4">
      <c r="A221" s="2">
        <v>220</v>
      </c>
      <c r="B221" s="3" t="s">
        <v>10</v>
      </c>
      <c r="C221" s="2" t="s">
        <v>8</v>
      </c>
      <c r="D221" s="3" t="str">
        <f>"吴小妹"</f>
        <v>吴小妹</v>
      </c>
      <c r="E221" s="3" t="str">
        <f t="shared" si="20"/>
        <v>女</v>
      </c>
      <c r="F221" s="3" t="str">
        <f t="shared" si="19"/>
        <v>大专</v>
      </c>
      <c r="G221" s="3" t="str">
        <f>"海南医学院"</f>
        <v>海南医学院</v>
      </c>
    </row>
    <row r="222" spans="1:7" ht="15" customHeight="1" x14ac:dyDescent="0.4">
      <c r="A222" s="2">
        <v>221</v>
      </c>
      <c r="B222" s="3" t="s">
        <v>10</v>
      </c>
      <c r="C222" s="2" t="s">
        <v>8</v>
      </c>
      <c r="D222" s="3" t="str">
        <f>"陈惠敏"</f>
        <v>陈惠敏</v>
      </c>
      <c r="E222" s="3" t="str">
        <f t="shared" si="20"/>
        <v>女</v>
      </c>
      <c r="F222" s="3" t="str">
        <f t="shared" si="19"/>
        <v>大专</v>
      </c>
      <c r="G222" s="3" t="str">
        <f>"海南医学院"</f>
        <v>海南医学院</v>
      </c>
    </row>
    <row r="223" spans="1:7" ht="15" customHeight="1" x14ac:dyDescent="0.4">
      <c r="A223" s="2">
        <v>222</v>
      </c>
      <c r="B223" s="3" t="s">
        <v>10</v>
      </c>
      <c r="C223" s="2" t="s">
        <v>8</v>
      </c>
      <c r="D223" s="3" t="str">
        <f>"何连女"</f>
        <v>何连女</v>
      </c>
      <c r="E223" s="3" t="str">
        <f t="shared" si="20"/>
        <v>女</v>
      </c>
      <c r="F223" s="3" t="str">
        <f t="shared" si="19"/>
        <v>大专</v>
      </c>
      <c r="G223" s="3" t="str">
        <f>"南阳医学高等专科学校"</f>
        <v>南阳医学高等专科学校</v>
      </c>
    </row>
    <row r="224" spans="1:7" ht="15" customHeight="1" x14ac:dyDescent="0.4">
      <c r="A224" s="2">
        <v>223</v>
      </c>
      <c r="B224" s="3" t="s">
        <v>10</v>
      </c>
      <c r="C224" s="2" t="s">
        <v>8</v>
      </c>
      <c r="D224" s="3" t="str">
        <f>"张彩雯"</f>
        <v>张彩雯</v>
      </c>
      <c r="E224" s="3" t="str">
        <f t="shared" si="20"/>
        <v>女</v>
      </c>
      <c r="F224" s="3" t="str">
        <f t="shared" si="19"/>
        <v>大专</v>
      </c>
      <c r="G224" s="3" t="str">
        <f>"邢台医学高等专科学校"</f>
        <v>邢台医学高等专科学校</v>
      </c>
    </row>
    <row r="225" spans="1:7" ht="15" customHeight="1" x14ac:dyDescent="0.4">
      <c r="A225" s="2">
        <v>224</v>
      </c>
      <c r="B225" s="3" t="s">
        <v>10</v>
      </c>
      <c r="C225" s="2" t="s">
        <v>8</v>
      </c>
      <c r="D225" s="3" t="str">
        <f>"陈教桃"</f>
        <v>陈教桃</v>
      </c>
      <c r="E225" s="3" t="str">
        <f t="shared" si="20"/>
        <v>女</v>
      </c>
      <c r="F225" s="3" t="str">
        <f t="shared" si="19"/>
        <v>大专</v>
      </c>
      <c r="G225" s="3" t="str">
        <f>"海南医学院"</f>
        <v>海南医学院</v>
      </c>
    </row>
    <row r="226" spans="1:7" ht="15" customHeight="1" x14ac:dyDescent="0.4">
      <c r="A226" s="2">
        <v>225</v>
      </c>
      <c r="B226" s="3" t="s">
        <v>10</v>
      </c>
      <c r="C226" s="2" t="s">
        <v>8</v>
      </c>
      <c r="D226" s="3" t="str">
        <f>"李衍菊"</f>
        <v>李衍菊</v>
      </c>
      <c r="E226" s="3" t="str">
        <f t="shared" si="20"/>
        <v>女</v>
      </c>
      <c r="F226" s="3" t="str">
        <f t="shared" si="19"/>
        <v>大专</v>
      </c>
      <c r="G226" s="3" t="str">
        <f>"江西中医药高等专科学校"</f>
        <v>江西中医药高等专科学校</v>
      </c>
    </row>
    <row r="227" spans="1:7" ht="15" customHeight="1" x14ac:dyDescent="0.4">
      <c r="A227" s="2">
        <v>226</v>
      </c>
      <c r="B227" s="3" t="s">
        <v>10</v>
      </c>
      <c r="C227" s="2" t="s">
        <v>8</v>
      </c>
      <c r="D227" s="3" t="str">
        <f>"朱秀妃"</f>
        <v>朱秀妃</v>
      </c>
      <c r="E227" s="3" t="str">
        <f t="shared" si="20"/>
        <v>女</v>
      </c>
      <c r="F227" s="3" t="str">
        <f t="shared" si="19"/>
        <v>大专</v>
      </c>
      <c r="G227" s="3" t="str">
        <f>"安徽中医药高等专科学校"</f>
        <v>安徽中医药高等专科学校</v>
      </c>
    </row>
    <row r="228" spans="1:7" ht="15" customHeight="1" x14ac:dyDescent="0.4">
      <c r="A228" s="2">
        <v>227</v>
      </c>
      <c r="B228" s="3" t="s">
        <v>10</v>
      </c>
      <c r="C228" s="2" t="s">
        <v>8</v>
      </c>
      <c r="D228" s="3" t="str">
        <f>"欧秀丽"</f>
        <v>欧秀丽</v>
      </c>
      <c r="E228" s="3" t="str">
        <f t="shared" si="20"/>
        <v>女</v>
      </c>
      <c r="F228" s="3" t="str">
        <f t="shared" ref="F228:F252" si="21">"大专"</f>
        <v>大专</v>
      </c>
      <c r="G228" s="3" t="str">
        <f>"长沙民政职业技术学院"</f>
        <v>长沙民政职业技术学院</v>
      </c>
    </row>
    <row r="229" spans="1:7" ht="15" customHeight="1" x14ac:dyDescent="0.4">
      <c r="A229" s="2">
        <v>228</v>
      </c>
      <c r="B229" s="3" t="s">
        <v>10</v>
      </c>
      <c r="C229" s="2" t="s">
        <v>8</v>
      </c>
      <c r="D229" s="3" t="str">
        <f>"李初月"</f>
        <v>李初月</v>
      </c>
      <c r="E229" s="3" t="str">
        <f t="shared" si="20"/>
        <v>女</v>
      </c>
      <c r="F229" s="3" t="str">
        <f t="shared" si="21"/>
        <v>大专</v>
      </c>
      <c r="G229" s="3" t="str">
        <f>"海南医学院"</f>
        <v>海南医学院</v>
      </c>
    </row>
    <row r="230" spans="1:7" ht="15" customHeight="1" x14ac:dyDescent="0.4">
      <c r="A230" s="2">
        <v>229</v>
      </c>
      <c r="B230" s="3" t="s">
        <v>10</v>
      </c>
      <c r="C230" s="2" t="s">
        <v>8</v>
      </c>
      <c r="D230" s="3" t="str">
        <f>"黄海杏"</f>
        <v>黄海杏</v>
      </c>
      <c r="E230" s="3" t="str">
        <f t="shared" si="20"/>
        <v>女</v>
      </c>
      <c r="F230" s="3" t="str">
        <f t="shared" si="21"/>
        <v>大专</v>
      </c>
      <c r="G230" s="3" t="str">
        <f>"海南医学院"</f>
        <v>海南医学院</v>
      </c>
    </row>
    <row r="231" spans="1:7" ht="15" customHeight="1" x14ac:dyDescent="0.4">
      <c r="A231" s="2">
        <v>230</v>
      </c>
      <c r="B231" s="3" t="s">
        <v>10</v>
      </c>
      <c r="C231" s="2" t="s">
        <v>8</v>
      </c>
      <c r="D231" s="3" t="str">
        <f>"曾美乾"</f>
        <v>曾美乾</v>
      </c>
      <c r="E231" s="3" t="str">
        <f t="shared" si="20"/>
        <v>女</v>
      </c>
      <c r="F231" s="3" t="str">
        <f t="shared" si="21"/>
        <v>大专</v>
      </c>
      <c r="G231" s="3" t="str">
        <f>"海南医学院"</f>
        <v>海南医学院</v>
      </c>
    </row>
    <row r="232" spans="1:7" ht="15" customHeight="1" x14ac:dyDescent="0.4">
      <c r="A232" s="2">
        <v>231</v>
      </c>
      <c r="B232" s="3" t="s">
        <v>10</v>
      </c>
      <c r="C232" s="2" t="s">
        <v>8</v>
      </c>
      <c r="D232" s="3" t="str">
        <f>"周兰"</f>
        <v>周兰</v>
      </c>
      <c r="E232" s="3" t="str">
        <f t="shared" si="20"/>
        <v>女</v>
      </c>
      <c r="F232" s="3" t="str">
        <f t="shared" si="21"/>
        <v>大专</v>
      </c>
      <c r="G232" s="3" t="str">
        <f>"海南科技职业大学"</f>
        <v>海南科技职业大学</v>
      </c>
    </row>
    <row r="233" spans="1:7" ht="15" customHeight="1" x14ac:dyDescent="0.4">
      <c r="A233" s="2">
        <v>232</v>
      </c>
      <c r="B233" s="3" t="s">
        <v>10</v>
      </c>
      <c r="C233" s="2" t="s">
        <v>8</v>
      </c>
      <c r="D233" s="3" t="str">
        <f>"周水花"</f>
        <v>周水花</v>
      </c>
      <c r="E233" s="3" t="str">
        <f t="shared" si="20"/>
        <v>女</v>
      </c>
      <c r="F233" s="3" t="str">
        <f t="shared" si="21"/>
        <v>大专</v>
      </c>
      <c r="G233" s="3" t="str">
        <f>"海南医学院"</f>
        <v>海南医学院</v>
      </c>
    </row>
    <row r="234" spans="1:7" ht="15" customHeight="1" x14ac:dyDescent="0.4">
      <c r="A234" s="2">
        <v>233</v>
      </c>
      <c r="B234" s="3" t="s">
        <v>10</v>
      </c>
      <c r="C234" s="2" t="s">
        <v>8</v>
      </c>
      <c r="D234" s="3" t="str">
        <f>"陈净磷"</f>
        <v>陈净磷</v>
      </c>
      <c r="E234" s="3" t="str">
        <f t="shared" si="20"/>
        <v>女</v>
      </c>
      <c r="F234" s="3" t="str">
        <f t="shared" si="21"/>
        <v>大专</v>
      </c>
      <c r="G234" s="3" t="str">
        <f>"海南医学院"</f>
        <v>海南医学院</v>
      </c>
    </row>
    <row r="235" spans="1:7" ht="15" customHeight="1" x14ac:dyDescent="0.4">
      <c r="A235" s="2">
        <v>234</v>
      </c>
      <c r="B235" s="3" t="s">
        <v>10</v>
      </c>
      <c r="C235" s="2" t="s">
        <v>8</v>
      </c>
      <c r="D235" s="3" t="str">
        <f>"黎菊妹"</f>
        <v>黎菊妹</v>
      </c>
      <c r="E235" s="3" t="str">
        <f t="shared" si="20"/>
        <v>女</v>
      </c>
      <c r="F235" s="3" t="str">
        <f t="shared" si="21"/>
        <v>大专</v>
      </c>
      <c r="G235" s="3" t="str">
        <f>"海南医学院"</f>
        <v>海南医学院</v>
      </c>
    </row>
    <row r="236" spans="1:7" ht="15" customHeight="1" x14ac:dyDescent="0.4">
      <c r="A236" s="2">
        <v>235</v>
      </c>
      <c r="B236" s="3" t="s">
        <v>10</v>
      </c>
      <c r="C236" s="2" t="s">
        <v>8</v>
      </c>
      <c r="D236" s="3" t="str">
        <f>"张丽艳"</f>
        <v>张丽艳</v>
      </c>
      <c r="E236" s="3" t="str">
        <f t="shared" si="20"/>
        <v>女</v>
      </c>
      <c r="F236" s="3" t="str">
        <f t="shared" si="21"/>
        <v>大专</v>
      </c>
      <c r="G236" s="3" t="str">
        <f>"荆州职业技术学院"</f>
        <v>荆州职业技术学院</v>
      </c>
    </row>
    <row r="237" spans="1:7" ht="15" customHeight="1" x14ac:dyDescent="0.4">
      <c r="A237" s="2">
        <v>236</v>
      </c>
      <c r="B237" s="3" t="s">
        <v>10</v>
      </c>
      <c r="C237" s="2" t="s">
        <v>8</v>
      </c>
      <c r="D237" s="3" t="str">
        <f>"朱定菊"</f>
        <v>朱定菊</v>
      </c>
      <c r="E237" s="3" t="str">
        <f t="shared" si="20"/>
        <v>女</v>
      </c>
      <c r="F237" s="3" t="str">
        <f t="shared" si="21"/>
        <v>大专</v>
      </c>
      <c r="G237" s="3" t="str">
        <f t="shared" ref="G237:G242" si="22">"海南医学院"</f>
        <v>海南医学院</v>
      </c>
    </row>
    <row r="238" spans="1:7" ht="15" customHeight="1" x14ac:dyDescent="0.4">
      <c r="A238" s="2">
        <v>237</v>
      </c>
      <c r="B238" s="3" t="s">
        <v>10</v>
      </c>
      <c r="C238" s="2" t="s">
        <v>8</v>
      </c>
      <c r="D238" s="3" t="str">
        <f>"宋英婷"</f>
        <v>宋英婷</v>
      </c>
      <c r="E238" s="3" t="str">
        <f t="shared" si="20"/>
        <v>女</v>
      </c>
      <c r="F238" s="3" t="str">
        <f t="shared" si="21"/>
        <v>大专</v>
      </c>
      <c r="G238" s="3" t="str">
        <f t="shared" si="22"/>
        <v>海南医学院</v>
      </c>
    </row>
    <row r="239" spans="1:7" ht="15" customHeight="1" x14ac:dyDescent="0.4">
      <c r="A239" s="2">
        <v>238</v>
      </c>
      <c r="B239" s="3" t="s">
        <v>10</v>
      </c>
      <c r="C239" s="2" t="s">
        <v>8</v>
      </c>
      <c r="D239" s="3" t="str">
        <f>"黎月香"</f>
        <v>黎月香</v>
      </c>
      <c r="E239" s="3" t="str">
        <f t="shared" si="20"/>
        <v>女</v>
      </c>
      <c r="F239" s="3" t="str">
        <f t="shared" si="21"/>
        <v>大专</v>
      </c>
      <c r="G239" s="3" t="str">
        <f t="shared" si="22"/>
        <v>海南医学院</v>
      </c>
    </row>
    <row r="240" spans="1:7" ht="15" customHeight="1" x14ac:dyDescent="0.4">
      <c r="A240" s="2">
        <v>239</v>
      </c>
      <c r="B240" s="3" t="s">
        <v>10</v>
      </c>
      <c r="C240" s="2" t="s">
        <v>8</v>
      </c>
      <c r="D240" s="3" t="str">
        <f>"李五女"</f>
        <v>李五女</v>
      </c>
      <c r="E240" s="3" t="str">
        <f t="shared" si="20"/>
        <v>女</v>
      </c>
      <c r="F240" s="3" t="str">
        <f t="shared" si="21"/>
        <v>大专</v>
      </c>
      <c r="G240" s="3" t="str">
        <f t="shared" si="22"/>
        <v>海南医学院</v>
      </c>
    </row>
    <row r="241" spans="1:7" ht="15" customHeight="1" x14ac:dyDescent="0.4">
      <c r="A241" s="2">
        <v>240</v>
      </c>
      <c r="B241" s="3" t="s">
        <v>10</v>
      </c>
      <c r="C241" s="2" t="s">
        <v>8</v>
      </c>
      <c r="D241" s="3" t="str">
        <f>"王小丽"</f>
        <v>王小丽</v>
      </c>
      <c r="E241" s="3" t="str">
        <f t="shared" ref="E241:E275" si="23">"女"</f>
        <v>女</v>
      </c>
      <c r="F241" s="3" t="str">
        <f t="shared" si="21"/>
        <v>大专</v>
      </c>
      <c r="G241" s="3" t="str">
        <f t="shared" si="22"/>
        <v>海南医学院</v>
      </c>
    </row>
    <row r="242" spans="1:7" ht="15" customHeight="1" x14ac:dyDescent="0.4">
      <c r="A242" s="2">
        <v>241</v>
      </c>
      <c r="B242" s="3" t="s">
        <v>10</v>
      </c>
      <c r="C242" s="2" t="s">
        <v>8</v>
      </c>
      <c r="D242" s="3" t="str">
        <f>"龙亚霞"</f>
        <v>龙亚霞</v>
      </c>
      <c r="E242" s="3" t="str">
        <f t="shared" si="23"/>
        <v>女</v>
      </c>
      <c r="F242" s="3" t="str">
        <f t="shared" si="21"/>
        <v>大专</v>
      </c>
      <c r="G242" s="3" t="str">
        <f t="shared" si="22"/>
        <v>海南医学院</v>
      </c>
    </row>
    <row r="243" spans="1:7" ht="15" customHeight="1" x14ac:dyDescent="0.4">
      <c r="A243" s="2">
        <v>242</v>
      </c>
      <c r="B243" s="3" t="s">
        <v>10</v>
      </c>
      <c r="C243" s="2" t="s">
        <v>8</v>
      </c>
      <c r="D243" s="3" t="str">
        <f>"王开艳"</f>
        <v>王开艳</v>
      </c>
      <c r="E243" s="3" t="str">
        <f t="shared" si="23"/>
        <v>女</v>
      </c>
      <c r="F243" s="3" t="str">
        <f t="shared" si="21"/>
        <v>大专</v>
      </c>
      <c r="G243" s="3" t="str">
        <f>"河南焦作职工医学院"</f>
        <v>河南焦作职工医学院</v>
      </c>
    </row>
    <row r="244" spans="1:7" ht="15" customHeight="1" x14ac:dyDescent="0.4">
      <c r="A244" s="2">
        <v>243</v>
      </c>
      <c r="B244" s="3" t="s">
        <v>10</v>
      </c>
      <c r="C244" s="2" t="s">
        <v>8</v>
      </c>
      <c r="D244" s="3" t="str">
        <f>"符美满"</f>
        <v>符美满</v>
      </c>
      <c r="E244" s="3" t="str">
        <f t="shared" si="23"/>
        <v>女</v>
      </c>
      <c r="F244" s="3" t="str">
        <f t="shared" si="21"/>
        <v>大专</v>
      </c>
      <c r="G244" s="3" t="str">
        <f>"海南医学院"</f>
        <v>海南医学院</v>
      </c>
    </row>
    <row r="245" spans="1:7" ht="15" customHeight="1" x14ac:dyDescent="0.4">
      <c r="A245" s="2">
        <v>244</v>
      </c>
      <c r="B245" s="3" t="s">
        <v>10</v>
      </c>
      <c r="C245" s="2" t="s">
        <v>8</v>
      </c>
      <c r="D245" s="3" t="str">
        <f>"唐菊珠"</f>
        <v>唐菊珠</v>
      </c>
      <c r="E245" s="3" t="str">
        <f t="shared" si="23"/>
        <v>女</v>
      </c>
      <c r="F245" s="3" t="str">
        <f t="shared" si="21"/>
        <v>大专</v>
      </c>
      <c r="G245" s="3" t="str">
        <f>"石家庄医学高等专科学校"</f>
        <v>石家庄医学高等专科学校</v>
      </c>
    </row>
    <row r="246" spans="1:7" ht="15" customHeight="1" x14ac:dyDescent="0.4">
      <c r="A246" s="2">
        <v>245</v>
      </c>
      <c r="B246" s="3" t="s">
        <v>10</v>
      </c>
      <c r="C246" s="2" t="s">
        <v>8</v>
      </c>
      <c r="D246" s="3" t="str">
        <f>"李慧穗"</f>
        <v>李慧穗</v>
      </c>
      <c r="E246" s="3" t="str">
        <f t="shared" si="23"/>
        <v>女</v>
      </c>
      <c r="F246" s="3" t="str">
        <f t="shared" si="21"/>
        <v>大专</v>
      </c>
      <c r="G246" s="3" t="str">
        <f>"海南省医学院"</f>
        <v>海南省医学院</v>
      </c>
    </row>
    <row r="247" spans="1:7" ht="15" customHeight="1" x14ac:dyDescent="0.4">
      <c r="A247" s="2">
        <v>246</v>
      </c>
      <c r="B247" s="3" t="s">
        <v>10</v>
      </c>
      <c r="C247" s="2" t="s">
        <v>8</v>
      </c>
      <c r="D247" s="3" t="str">
        <f>"陈曦"</f>
        <v>陈曦</v>
      </c>
      <c r="E247" s="3" t="str">
        <f t="shared" si="23"/>
        <v>女</v>
      </c>
      <c r="F247" s="3" t="str">
        <f t="shared" si="21"/>
        <v>大专</v>
      </c>
      <c r="G247" s="3" t="str">
        <f>"海南医学院"</f>
        <v>海南医学院</v>
      </c>
    </row>
    <row r="248" spans="1:7" ht="15" customHeight="1" x14ac:dyDescent="0.4">
      <c r="A248" s="2">
        <v>247</v>
      </c>
      <c r="B248" s="3" t="s">
        <v>10</v>
      </c>
      <c r="C248" s="2" t="s">
        <v>8</v>
      </c>
      <c r="D248" s="3" t="str">
        <f>"邓彩妮"</f>
        <v>邓彩妮</v>
      </c>
      <c r="E248" s="3" t="str">
        <f t="shared" si="23"/>
        <v>女</v>
      </c>
      <c r="F248" s="3" t="str">
        <f t="shared" si="21"/>
        <v>大专</v>
      </c>
      <c r="G248" s="3" t="str">
        <f>"海南医学院"</f>
        <v>海南医学院</v>
      </c>
    </row>
    <row r="249" spans="1:7" ht="15" customHeight="1" x14ac:dyDescent="0.4">
      <c r="A249" s="2">
        <v>248</v>
      </c>
      <c r="B249" s="3" t="s">
        <v>10</v>
      </c>
      <c r="C249" s="2" t="s">
        <v>8</v>
      </c>
      <c r="D249" s="3" t="str">
        <f>"黎倩雯"</f>
        <v>黎倩雯</v>
      </c>
      <c r="E249" s="3" t="str">
        <f t="shared" si="23"/>
        <v>女</v>
      </c>
      <c r="F249" s="3" t="str">
        <f t="shared" si="21"/>
        <v>大专</v>
      </c>
      <c r="G249" s="3" t="str">
        <f>"石家庄医学高等专科学校"</f>
        <v>石家庄医学高等专科学校</v>
      </c>
    </row>
    <row r="250" spans="1:7" ht="15" customHeight="1" x14ac:dyDescent="0.4">
      <c r="A250" s="2">
        <v>249</v>
      </c>
      <c r="B250" s="3" t="s">
        <v>10</v>
      </c>
      <c r="C250" s="2" t="s">
        <v>8</v>
      </c>
      <c r="D250" s="3" t="str">
        <f>"何吉妃"</f>
        <v>何吉妃</v>
      </c>
      <c r="E250" s="3" t="str">
        <f t="shared" si="23"/>
        <v>女</v>
      </c>
      <c r="F250" s="3" t="str">
        <f t="shared" si="21"/>
        <v>大专</v>
      </c>
      <c r="G250" s="3" t="str">
        <f>"河北东方学院"</f>
        <v>河北东方学院</v>
      </c>
    </row>
    <row r="251" spans="1:7" ht="15" customHeight="1" x14ac:dyDescent="0.4">
      <c r="A251" s="2">
        <v>250</v>
      </c>
      <c r="B251" s="3" t="s">
        <v>10</v>
      </c>
      <c r="C251" s="2" t="s">
        <v>8</v>
      </c>
      <c r="D251" s="3" t="str">
        <f>"黎秋莉"</f>
        <v>黎秋莉</v>
      </c>
      <c r="E251" s="3" t="str">
        <f t="shared" si="23"/>
        <v>女</v>
      </c>
      <c r="F251" s="3" t="str">
        <f t="shared" si="21"/>
        <v>大专</v>
      </c>
      <c r="G251" s="3" t="str">
        <f>"天津医学高等专科学校"</f>
        <v>天津医学高等专科学校</v>
      </c>
    </row>
    <row r="252" spans="1:7" ht="15" customHeight="1" x14ac:dyDescent="0.4">
      <c r="A252" s="2">
        <v>251</v>
      </c>
      <c r="B252" s="3" t="s">
        <v>10</v>
      </c>
      <c r="C252" s="2" t="s">
        <v>8</v>
      </c>
      <c r="D252" s="3" t="str">
        <f>"许月涝"</f>
        <v>许月涝</v>
      </c>
      <c r="E252" s="3" t="str">
        <f t="shared" si="23"/>
        <v>女</v>
      </c>
      <c r="F252" s="3" t="str">
        <f t="shared" si="21"/>
        <v>大专</v>
      </c>
      <c r="G252" s="3" t="str">
        <f>"湖北职业技术学院"</f>
        <v>湖北职业技术学院</v>
      </c>
    </row>
    <row r="253" spans="1:7" ht="15" customHeight="1" x14ac:dyDescent="0.4">
      <c r="A253" s="2">
        <v>252</v>
      </c>
      <c r="B253" s="3" t="s">
        <v>10</v>
      </c>
      <c r="C253" s="2" t="s">
        <v>8</v>
      </c>
      <c r="D253" s="3" t="str">
        <f>"黄炳焕"</f>
        <v>黄炳焕</v>
      </c>
      <c r="E253" s="3" t="str">
        <f t="shared" si="23"/>
        <v>女</v>
      </c>
      <c r="F253" s="3" t="str">
        <f>"本科"</f>
        <v>本科</v>
      </c>
      <c r="G253" s="3" t="str">
        <f>"湖北民族大学科技学院"</f>
        <v>湖北民族大学科技学院</v>
      </c>
    </row>
    <row r="254" spans="1:7" ht="15" customHeight="1" x14ac:dyDescent="0.4">
      <c r="A254" s="2">
        <v>253</v>
      </c>
      <c r="B254" s="3" t="s">
        <v>10</v>
      </c>
      <c r="C254" s="2" t="s">
        <v>8</v>
      </c>
      <c r="D254" s="3" t="str">
        <f>"周雯倩"</f>
        <v>周雯倩</v>
      </c>
      <c r="E254" s="3" t="str">
        <f t="shared" si="23"/>
        <v>女</v>
      </c>
      <c r="F254" s="3" t="str">
        <f t="shared" ref="F254:F270" si="24">"大专"</f>
        <v>大专</v>
      </c>
      <c r="G254" s="3" t="str">
        <f>"石家庄医学高等专科学校"</f>
        <v>石家庄医学高等专科学校</v>
      </c>
    </row>
    <row r="255" spans="1:7" ht="15" customHeight="1" x14ac:dyDescent="0.4">
      <c r="A255" s="2">
        <v>254</v>
      </c>
      <c r="B255" s="3" t="s">
        <v>10</v>
      </c>
      <c r="C255" s="2" t="s">
        <v>8</v>
      </c>
      <c r="D255" s="3" t="str">
        <f>"吴学燕"</f>
        <v>吴学燕</v>
      </c>
      <c r="E255" s="3" t="str">
        <f t="shared" si="23"/>
        <v>女</v>
      </c>
      <c r="F255" s="3" t="str">
        <f t="shared" si="24"/>
        <v>大专</v>
      </c>
      <c r="G255" s="3" t="str">
        <f>"邢台医学高等专科学校"</f>
        <v>邢台医学高等专科学校</v>
      </c>
    </row>
    <row r="256" spans="1:7" ht="15" customHeight="1" x14ac:dyDescent="0.4">
      <c r="A256" s="2">
        <v>255</v>
      </c>
      <c r="B256" s="3" t="s">
        <v>10</v>
      </c>
      <c r="C256" s="2" t="s">
        <v>8</v>
      </c>
      <c r="D256" s="3" t="str">
        <f>"杨用玲"</f>
        <v>杨用玲</v>
      </c>
      <c r="E256" s="3" t="str">
        <f t="shared" si="23"/>
        <v>女</v>
      </c>
      <c r="F256" s="3" t="str">
        <f t="shared" si="24"/>
        <v>大专</v>
      </c>
      <c r="G256" s="3" t="str">
        <f>"湖南省长沙医学院"</f>
        <v>湖南省长沙医学院</v>
      </c>
    </row>
    <row r="257" spans="1:7" ht="15" customHeight="1" x14ac:dyDescent="0.4">
      <c r="A257" s="2">
        <v>256</v>
      </c>
      <c r="B257" s="3" t="s">
        <v>10</v>
      </c>
      <c r="C257" s="2" t="s">
        <v>8</v>
      </c>
      <c r="D257" s="3" t="str">
        <f>"符海霞"</f>
        <v>符海霞</v>
      </c>
      <c r="E257" s="3" t="str">
        <f t="shared" si="23"/>
        <v>女</v>
      </c>
      <c r="F257" s="3" t="str">
        <f t="shared" si="24"/>
        <v>大专</v>
      </c>
      <c r="G257" s="3" t="str">
        <f>"海南医学院"</f>
        <v>海南医学院</v>
      </c>
    </row>
    <row r="258" spans="1:7" ht="15" customHeight="1" x14ac:dyDescent="0.4">
      <c r="A258" s="2">
        <v>257</v>
      </c>
      <c r="B258" s="3" t="s">
        <v>10</v>
      </c>
      <c r="C258" s="2" t="s">
        <v>8</v>
      </c>
      <c r="D258" s="3" t="str">
        <f>"董玉月"</f>
        <v>董玉月</v>
      </c>
      <c r="E258" s="3" t="str">
        <f t="shared" si="23"/>
        <v>女</v>
      </c>
      <c r="F258" s="3" t="str">
        <f t="shared" si="24"/>
        <v>大专</v>
      </c>
      <c r="G258" s="3" t="str">
        <f>"海南医学院"</f>
        <v>海南医学院</v>
      </c>
    </row>
    <row r="259" spans="1:7" ht="15" customHeight="1" x14ac:dyDescent="0.4">
      <c r="A259" s="2">
        <v>258</v>
      </c>
      <c r="B259" s="3" t="s">
        <v>10</v>
      </c>
      <c r="C259" s="2" t="s">
        <v>8</v>
      </c>
      <c r="D259" s="3" t="str">
        <f>"邢日懿"</f>
        <v>邢日懿</v>
      </c>
      <c r="E259" s="3" t="str">
        <f t="shared" si="23"/>
        <v>女</v>
      </c>
      <c r="F259" s="3" t="str">
        <f t="shared" si="24"/>
        <v>大专</v>
      </c>
      <c r="G259" s="3" t="str">
        <f>"黄冈职业技术学院"</f>
        <v>黄冈职业技术学院</v>
      </c>
    </row>
    <row r="260" spans="1:7" ht="15" customHeight="1" x14ac:dyDescent="0.4">
      <c r="A260" s="2">
        <v>259</v>
      </c>
      <c r="B260" s="3" t="s">
        <v>10</v>
      </c>
      <c r="C260" s="2" t="s">
        <v>8</v>
      </c>
      <c r="D260" s="3" t="str">
        <f>"苏高彩"</f>
        <v>苏高彩</v>
      </c>
      <c r="E260" s="3" t="str">
        <f t="shared" si="23"/>
        <v>女</v>
      </c>
      <c r="F260" s="3" t="str">
        <f t="shared" si="24"/>
        <v>大专</v>
      </c>
      <c r="G260" s="3" t="str">
        <f>"湖北省荆州职业技术学院"</f>
        <v>湖北省荆州职业技术学院</v>
      </c>
    </row>
    <row r="261" spans="1:7" ht="15" customHeight="1" x14ac:dyDescent="0.4">
      <c r="A261" s="2">
        <v>260</v>
      </c>
      <c r="B261" s="3" t="s">
        <v>10</v>
      </c>
      <c r="C261" s="2" t="s">
        <v>8</v>
      </c>
      <c r="D261" s="3" t="str">
        <f>"邓金菊"</f>
        <v>邓金菊</v>
      </c>
      <c r="E261" s="3" t="str">
        <f t="shared" si="23"/>
        <v>女</v>
      </c>
      <c r="F261" s="3" t="str">
        <f t="shared" si="24"/>
        <v>大专</v>
      </c>
      <c r="G261" s="3" t="str">
        <f>"海南医学院"</f>
        <v>海南医学院</v>
      </c>
    </row>
    <row r="262" spans="1:7" ht="15" customHeight="1" x14ac:dyDescent="0.4">
      <c r="A262" s="2">
        <v>261</v>
      </c>
      <c r="B262" s="3" t="s">
        <v>10</v>
      </c>
      <c r="C262" s="2" t="s">
        <v>8</v>
      </c>
      <c r="D262" s="3" t="str">
        <f>"李有花"</f>
        <v>李有花</v>
      </c>
      <c r="E262" s="3" t="str">
        <f t="shared" si="23"/>
        <v>女</v>
      </c>
      <c r="F262" s="3" t="str">
        <f t="shared" si="24"/>
        <v>大专</v>
      </c>
      <c r="G262" s="3" t="str">
        <f>"海南医学院"</f>
        <v>海南医学院</v>
      </c>
    </row>
    <row r="263" spans="1:7" ht="15" customHeight="1" x14ac:dyDescent="0.4">
      <c r="A263" s="2">
        <v>262</v>
      </c>
      <c r="B263" s="3" t="s">
        <v>10</v>
      </c>
      <c r="C263" s="2" t="s">
        <v>8</v>
      </c>
      <c r="D263" s="3" t="str">
        <f>"陈秀莲"</f>
        <v>陈秀莲</v>
      </c>
      <c r="E263" s="3" t="str">
        <f t="shared" si="23"/>
        <v>女</v>
      </c>
      <c r="F263" s="3" t="str">
        <f t="shared" si="24"/>
        <v>大专</v>
      </c>
      <c r="G263" s="3" t="str">
        <f>"湖南师范大学"</f>
        <v>湖南师范大学</v>
      </c>
    </row>
    <row r="264" spans="1:7" ht="15" customHeight="1" x14ac:dyDescent="0.4">
      <c r="A264" s="2">
        <v>263</v>
      </c>
      <c r="B264" s="3" t="s">
        <v>10</v>
      </c>
      <c r="C264" s="2" t="s">
        <v>8</v>
      </c>
      <c r="D264" s="3" t="str">
        <f>"陈贤娜"</f>
        <v>陈贤娜</v>
      </c>
      <c r="E264" s="3" t="str">
        <f t="shared" si="23"/>
        <v>女</v>
      </c>
      <c r="F264" s="3" t="str">
        <f t="shared" si="24"/>
        <v>大专</v>
      </c>
      <c r="G264" s="3" t="str">
        <f>"海南医学院"</f>
        <v>海南医学院</v>
      </c>
    </row>
    <row r="265" spans="1:7" ht="15" customHeight="1" x14ac:dyDescent="0.4">
      <c r="A265" s="2">
        <v>264</v>
      </c>
      <c r="B265" s="3" t="s">
        <v>10</v>
      </c>
      <c r="C265" s="2" t="s">
        <v>8</v>
      </c>
      <c r="D265" s="3" t="str">
        <f>"郑胜坤"</f>
        <v>郑胜坤</v>
      </c>
      <c r="E265" s="3" t="str">
        <f t="shared" si="23"/>
        <v>女</v>
      </c>
      <c r="F265" s="3" t="str">
        <f t="shared" si="24"/>
        <v>大专</v>
      </c>
      <c r="G265" s="3" t="str">
        <f>"黄冈职业技术学院"</f>
        <v>黄冈职业技术学院</v>
      </c>
    </row>
    <row r="266" spans="1:7" ht="15" customHeight="1" x14ac:dyDescent="0.4">
      <c r="A266" s="2">
        <v>265</v>
      </c>
      <c r="B266" s="3" t="s">
        <v>10</v>
      </c>
      <c r="C266" s="2" t="s">
        <v>8</v>
      </c>
      <c r="D266" s="3" t="str">
        <f>"陈道玲"</f>
        <v>陈道玲</v>
      </c>
      <c r="E266" s="3" t="str">
        <f t="shared" si="23"/>
        <v>女</v>
      </c>
      <c r="F266" s="3" t="str">
        <f t="shared" si="24"/>
        <v>大专</v>
      </c>
      <c r="G266" s="3" t="str">
        <f>"海南医学院"</f>
        <v>海南医学院</v>
      </c>
    </row>
    <row r="267" spans="1:7" ht="15" customHeight="1" x14ac:dyDescent="0.4">
      <c r="A267" s="2">
        <v>266</v>
      </c>
      <c r="B267" s="3" t="s">
        <v>10</v>
      </c>
      <c r="C267" s="2" t="s">
        <v>8</v>
      </c>
      <c r="D267" s="3" t="str">
        <f>"麦珊"</f>
        <v>麦珊</v>
      </c>
      <c r="E267" s="3" t="str">
        <f t="shared" si="23"/>
        <v>女</v>
      </c>
      <c r="F267" s="3" t="str">
        <f t="shared" si="24"/>
        <v>大专</v>
      </c>
      <c r="G267" s="3" t="str">
        <f>"海南医学院"</f>
        <v>海南医学院</v>
      </c>
    </row>
    <row r="268" spans="1:7" ht="15" customHeight="1" x14ac:dyDescent="0.4">
      <c r="A268" s="2">
        <v>267</v>
      </c>
      <c r="B268" s="3" t="s">
        <v>10</v>
      </c>
      <c r="C268" s="2" t="s">
        <v>8</v>
      </c>
      <c r="D268" s="3" t="str">
        <f>"李土丹"</f>
        <v>李土丹</v>
      </c>
      <c r="E268" s="3" t="str">
        <f t="shared" si="23"/>
        <v>女</v>
      </c>
      <c r="F268" s="3" t="str">
        <f t="shared" si="24"/>
        <v>大专</v>
      </c>
      <c r="G268" s="3" t="str">
        <f>"海南省第四卫生学校（原农垦卫生学校）"</f>
        <v>海南省第四卫生学校（原农垦卫生学校）</v>
      </c>
    </row>
    <row r="269" spans="1:7" ht="15" customHeight="1" x14ac:dyDescent="0.4">
      <c r="A269" s="2">
        <v>268</v>
      </c>
      <c r="B269" s="3" t="s">
        <v>10</v>
      </c>
      <c r="C269" s="2" t="s">
        <v>8</v>
      </c>
      <c r="D269" s="3" t="str">
        <f>"曾立娜"</f>
        <v>曾立娜</v>
      </c>
      <c r="E269" s="3" t="str">
        <f t="shared" si="23"/>
        <v>女</v>
      </c>
      <c r="F269" s="3" t="str">
        <f t="shared" si="24"/>
        <v>大专</v>
      </c>
      <c r="G269" s="3" t="str">
        <f>"海南科技职业大学"</f>
        <v>海南科技职业大学</v>
      </c>
    </row>
    <row r="270" spans="1:7" ht="15" customHeight="1" x14ac:dyDescent="0.4">
      <c r="A270" s="2">
        <v>269</v>
      </c>
      <c r="B270" s="3" t="s">
        <v>10</v>
      </c>
      <c r="C270" s="2" t="s">
        <v>8</v>
      </c>
      <c r="D270" s="3" t="str">
        <f>"陈慧洁"</f>
        <v>陈慧洁</v>
      </c>
      <c r="E270" s="3" t="str">
        <f t="shared" si="23"/>
        <v>女</v>
      </c>
      <c r="F270" s="3" t="str">
        <f t="shared" si="24"/>
        <v>大专</v>
      </c>
      <c r="G270" s="3" t="str">
        <f t="shared" ref="G270:G275" si="25">"海南医学院"</f>
        <v>海南医学院</v>
      </c>
    </row>
    <row r="271" spans="1:7" ht="15" customHeight="1" x14ac:dyDescent="0.4">
      <c r="A271" s="2">
        <v>270</v>
      </c>
      <c r="B271" s="3" t="s">
        <v>10</v>
      </c>
      <c r="C271" s="2" t="s">
        <v>8</v>
      </c>
      <c r="D271" s="3" t="str">
        <f>"洪美花"</f>
        <v>洪美花</v>
      </c>
      <c r="E271" s="3" t="str">
        <f t="shared" si="23"/>
        <v>女</v>
      </c>
      <c r="F271" s="3" t="str">
        <f>"本科"</f>
        <v>本科</v>
      </c>
      <c r="G271" s="3" t="str">
        <f t="shared" si="25"/>
        <v>海南医学院</v>
      </c>
    </row>
    <row r="272" spans="1:7" ht="15" customHeight="1" x14ac:dyDescent="0.4">
      <c r="A272" s="2">
        <v>271</v>
      </c>
      <c r="B272" s="3" t="s">
        <v>10</v>
      </c>
      <c r="C272" s="2" t="s">
        <v>8</v>
      </c>
      <c r="D272" s="3" t="str">
        <f>"黄秀维"</f>
        <v>黄秀维</v>
      </c>
      <c r="E272" s="3" t="str">
        <f t="shared" si="23"/>
        <v>女</v>
      </c>
      <c r="F272" s="3" t="str">
        <f t="shared" ref="F272:F303" si="26">"大专"</f>
        <v>大专</v>
      </c>
      <c r="G272" s="3" t="str">
        <f t="shared" si="25"/>
        <v>海南医学院</v>
      </c>
    </row>
    <row r="273" spans="1:7" ht="15" customHeight="1" x14ac:dyDescent="0.4">
      <c r="A273" s="2">
        <v>272</v>
      </c>
      <c r="B273" s="3" t="s">
        <v>10</v>
      </c>
      <c r="C273" s="2" t="s">
        <v>8</v>
      </c>
      <c r="D273" s="3" t="str">
        <f>"谭缤佳"</f>
        <v>谭缤佳</v>
      </c>
      <c r="E273" s="3" t="str">
        <f t="shared" si="23"/>
        <v>女</v>
      </c>
      <c r="F273" s="3" t="str">
        <f t="shared" si="26"/>
        <v>大专</v>
      </c>
      <c r="G273" s="3" t="str">
        <f t="shared" si="25"/>
        <v>海南医学院</v>
      </c>
    </row>
    <row r="274" spans="1:7" ht="15" customHeight="1" x14ac:dyDescent="0.4">
      <c r="A274" s="2">
        <v>273</v>
      </c>
      <c r="B274" s="3" t="s">
        <v>10</v>
      </c>
      <c r="C274" s="2" t="s">
        <v>8</v>
      </c>
      <c r="D274" s="3" t="str">
        <f>"杨雄花"</f>
        <v>杨雄花</v>
      </c>
      <c r="E274" s="3" t="str">
        <f t="shared" si="23"/>
        <v>女</v>
      </c>
      <c r="F274" s="3" t="str">
        <f t="shared" si="26"/>
        <v>大专</v>
      </c>
      <c r="G274" s="3" t="str">
        <f t="shared" si="25"/>
        <v>海南医学院</v>
      </c>
    </row>
    <row r="275" spans="1:7" ht="15" customHeight="1" x14ac:dyDescent="0.4">
      <c r="A275" s="2">
        <v>274</v>
      </c>
      <c r="B275" s="3" t="s">
        <v>10</v>
      </c>
      <c r="C275" s="2" t="s">
        <v>8</v>
      </c>
      <c r="D275" s="3" t="str">
        <f>"钟琼春"</f>
        <v>钟琼春</v>
      </c>
      <c r="E275" s="3" t="str">
        <f t="shared" si="23"/>
        <v>女</v>
      </c>
      <c r="F275" s="3" t="str">
        <f t="shared" si="26"/>
        <v>大专</v>
      </c>
      <c r="G275" s="3" t="str">
        <f t="shared" si="25"/>
        <v>海南医学院</v>
      </c>
    </row>
    <row r="276" spans="1:7" ht="15" customHeight="1" x14ac:dyDescent="0.4">
      <c r="A276" s="2">
        <v>275</v>
      </c>
      <c r="B276" s="3" t="s">
        <v>10</v>
      </c>
      <c r="C276" s="2" t="s">
        <v>8</v>
      </c>
      <c r="D276" s="3" t="str">
        <f>"邓俊盛"</f>
        <v>邓俊盛</v>
      </c>
      <c r="E276" s="3" t="str">
        <f>"男"</f>
        <v>男</v>
      </c>
      <c r="F276" s="3" t="str">
        <f t="shared" si="26"/>
        <v>大专</v>
      </c>
      <c r="G276" s="3" t="str">
        <f>"齐鲁医药学院"</f>
        <v>齐鲁医药学院</v>
      </c>
    </row>
    <row r="277" spans="1:7" ht="15" customHeight="1" x14ac:dyDescent="0.4">
      <c r="A277" s="2">
        <v>276</v>
      </c>
      <c r="B277" s="3" t="s">
        <v>10</v>
      </c>
      <c r="C277" s="2" t="s">
        <v>8</v>
      </c>
      <c r="D277" s="3" t="str">
        <f>"李秋带"</f>
        <v>李秋带</v>
      </c>
      <c r="E277" s="3" t="str">
        <f t="shared" ref="E277:E340" si="27">"女"</f>
        <v>女</v>
      </c>
      <c r="F277" s="3" t="str">
        <f t="shared" si="26"/>
        <v>大专</v>
      </c>
      <c r="G277" s="3" t="str">
        <f>"江西工商职业技术学院"</f>
        <v>江西工商职业技术学院</v>
      </c>
    </row>
    <row r="278" spans="1:7" ht="15" customHeight="1" x14ac:dyDescent="0.4">
      <c r="A278" s="2">
        <v>277</v>
      </c>
      <c r="B278" s="3" t="s">
        <v>10</v>
      </c>
      <c r="C278" s="2" t="s">
        <v>8</v>
      </c>
      <c r="D278" s="3" t="str">
        <f>"赵冠蓉"</f>
        <v>赵冠蓉</v>
      </c>
      <c r="E278" s="3" t="str">
        <f t="shared" si="27"/>
        <v>女</v>
      </c>
      <c r="F278" s="3" t="str">
        <f t="shared" si="26"/>
        <v>大专</v>
      </c>
      <c r="G278" s="3" t="str">
        <f>"石家庄医学高等专科学校"</f>
        <v>石家庄医学高等专科学校</v>
      </c>
    </row>
    <row r="279" spans="1:7" ht="15" customHeight="1" x14ac:dyDescent="0.4">
      <c r="A279" s="2">
        <v>278</v>
      </c>
      <c r="B279" s="3" t="s">
        <v>10</v>
      </c>
      <c r="C279" s="2" t="s">
        <v>8</v>
      </c>
      <c r="D279" s="3" t="str">
        <f>"陈美燕"</f>
        <v>陈美燕</v>
      </c>
      <c r="E279" s="3" t="str">
        <f t="shared" si="27"/>
        <v>女</v>
      </c>
      <c r="F279" s="3" t="str">
        <f t="shared" si="26"/>
        <v>大专</v>
      </c>
      <c r="G279" s="3" t="str">
        <f>"湘潭医卫职业技术学院"</f>
        <v>湘潭医卫职业技术学院</v>
      </c>
    </row>
    <row r="280" spans="1:7" ht="15" customHeight="1" x14ac:dyDescent="0.4">
      <c r="A280" s="2">
        <v>279</v>
      </c>
      <c r="B280" s="3" t="s">
        <v>10</v>
      </c>
      <c r="C280" s="2" t="s">
        <v>8</v>
      </c>
      <c r="D280" s="3" t="str">
        <f>"罗玉婷"</f>
        <v>罗玉婷</v>
      </c>
      <c r="E280" s="3" t="str">
        <f t="shared" si="27"/>
        <v>女</v>
      </c>
      <c r="F280" s="3" t="str">
        <f t="shared" si="26"/>
        <v>大专</v>
      </c>
      <c r="G280" s="3" t="str">
        <f>"海南医学院"</f>
        <v>海南医学院</v>
      </c>
    </row>
    <row r="281" spans="1:7" ht="15" customHeight="1" x14ac:dyDescent="0.4">
      <c r="A281" s="2">
        <v>280</v>
      </c>
      <c r="B281" s="3" t="s">
        <v>10</v>
      </c>
      <c r="C281" s="2" t="s">
        <v>8</v>
      </c>
      <c r="D281" s="3" t="str">
        <f>"邱思亿"</f>
        <v>邱思亿</v>
      </c>
      <c r="E281" s="3" t="str">
        <f t="shared" si="27"/>
        <v>女</v>
      </c>
      <c r="F281" s="3" t="str">
        <f t="shared" si="26"/>
        <v>大专</v>
      </c>
      <c r="G281" s="3" t="str">
        <f>"海南科技职业大学"</f>
        <v>海南科技职业大学</v>
      </c>
    </row>
    <row r="282" spans="1:7" ht="15" customHeight="1" x14ac:dyDescent="0.4">
      <c r="A282" s="2">
        <v>281</v>
      </c>
      <c r="B282" s="3" t="s">
        <v>10</v>
      </c>
      <c r="C282" s="2" t="s">
        <v>8</v>
      </c>
      <c r="D282" s="3" t="str">
        <f>"林万妮"</f>
        <v>林万妮</v>
      </c>
      <c r="E282" s="3" t="str">
        <f t="shared" si="27"/>
        <v>女</v>
      </c>
      <c r="F282" s="3" t="str">
        <f t="shared" si="26"/>
        <v>大专</v>
      </c>
      <c r="G282" s="3" t="str">
        <f>"江西科技学院"</f>
        <v>江西科技学院</v>
      </c>
    </row>
    <row r="283" spans="1:7" ht="15" customHeight="1" x14ac:dyDescent="0.4">
      <c r="A283" s="2">
        <v>282</v>
      </c>
      <c r="B283" s="3" t="s">
        <v>10</v>
      </c>
      <c r="C283" s="2" t="s">
        <v>8</v>
      </c>
      <c r="D283" s="3" t="str">
        <f>"张木英"</f>
        <v>张木英</v>
      </c>
      <c r="E283" s="3" t="str">
        <f t="shared" si="27"/>
        <v>女</v>
      </c>
      <c r="F283" s="3" t="str">
        <f t="shared" si="26"/>
        <v>大专</v>
      </c>
      <c r="G283" s="3" t="str">
        <f>"海南医学院"</f>
        <v>海南医学院</v>
      </c>
    </row>
    <row r="284" spans="1:7" ht="15" customHeight="1" x14ac:dyDescent="0.4">
      <c r="A284" s="2">
        <v>283</v>
      </c>
      <c r="B284" s="3" t="s">
        <v>10</v>
      </c>
      <c r="C284" s="2" t="s">
        <v>8</v>
      </c>
      <c r="D284" s="3" t="str">
        <f>"赵秀丽"</f>
        <v>赵秀丽</v>
      </c>
      <c r="E284" s="3" t="str">
        <f t="shared" si="27"/>
        <v>女</v>
      </c>
      <c r="F284" s="3" t="str">
        <f t="shared" si="26"/>
        <v>大专</v>
      </c>
      <c r="G284" s="3" t="str">
        <f>"海南医学院"</f>
        <v>海南医学院</v>
      </c>
    </row>
    <row r="285" spans="1:7" ht="15" customHeight="1" x14ac:dyDescent="0.4">
      <c r="A285" s="2">
        <v>284</v>
      </c>
      <c r="B285" s="3" t="s">
        <v>10</v>
      </c>
      <c r="C285" s="2" t="s">
        <v>8</v>
      </c>
      <c r="D285" s="3" t="str">
        <f>"朱秀琴"</f>
        <v>朱秀琴</v>
      </c>
      <c r="E285" s="3" t="str">
        <f t="shared" si="27"/>
        <v>女</v>
      </c>
      <c r="F285" s="3" t="str">
        <f t="shared" si="26"/>
        <v>大专</v>
      </c>
      <c r="G285" s="3" t="str">
        <f>"海南医学院"</f>
        <v>海南医学院</v>
      </c>
    </row>
    <row r="286" spans="1:7" ht="15" customHeight="1" x14ac:dyDescent="0.4">
      <c r="A286" s="2">
        <v>285</v>
      </c>
      <c r="B286" s="3" t="s">
        <v>10</v>
      </c>
      <c r="C286" s="2" t="s">
        <v>8</v>
      </c>
      <c r="D286" s="3" t="str">
        <f>"李乾蕊"</f>
        <v>李乾蕊</v>
      </c>
      <c r="E286" s="3" t="str">
        <f t="shared" si="27"/>
        <v>女</v>
      </c>
      <c r="F286" s="3" t="str">
        <f t="shared" si="26"/>
        <v>大专</v>
      </c>
      <c r="G286" s="3" t="str">
        <f>"荆州职业技术学院"</f>
        <v>荆州职业技术学院</v>
      </c>
    </row>
    <row r="287" spans="1:7" ht="15" customHeight="1" x14ac:dyDescent="0.4">
      <c r="A287" s="2">
        <v>286</v>
      </c>
      <c r="B287" s="3" t="s">
        <v>10</v>
      </c>
      <c r="C287" s="2" t="s">
        <v>8</v>
      </c>
      <c r="D287" s="3" t="str">
        <f>"羊金带"</f>
        <v>羊金带</v>
      </c>
      <c r="E287" s="3" t="str">
        <f t="shared" si="27"/>
        <v>女</v>
      </c>
      <c r="F287" s="3" t="str">
        <f t="shared" si="26"/>
        <v>大专</v>
      </c>
      <c r="G287" s="3" t="str">
        <f>"海南医学院"</f>
        <v>海南医学院</v>
      </c>
    </row>
    <row r="288" spans="1:7" ht="15" customHeight="1" x14ac:dyDescent="0.4">
      <c r="A288" s="2">
        <v>287</v>
      </c>
      <c r="B288" s="3" t="s">
        <v>10</v>
      </c>
      <c r="C288" s="2" t="s">
        <v>8</v>
      </c>
      <c r="D288" s="3" t="str">
        <f>"李文妍"</f>
        <v>李文妍</v>
      </c>
      <c r="E288" s="3" t="str">
        <f t="shared" si="27"/>
        <v>女</v>
      </c>
      <c r="F288" s="3" t="str">
        <f t="shared" si="26"/>
        <v>大专</v>
      </c>
      <c r="G288" s="3" t="str">
        <f>"海南医学院"</f>
        <v>海南医学院</v>
      </c>
    </row>
    <row r="289" spans="1:7" ht="15" customHeight="1" x14ac:dyDescent="0.4">
      <c r="A289" s="2">
        <v>288</v>
      </c>
      <c r="B289" s="3" t="s">
        <v>10</v>
      </c>
      <c r="C289" s="2" t="s">
        <v>8</v>
      </c>
      <c r="D289" s="3" t="str">
        <f>"陈婆花"</f>
        <v>陈婆花</v>
      </c>
      <c r="E289" s="3" t="str">
        <f t="shared" si="27"/>
        <v>女</v>
      </c>
      <c r="F289" s="3" t="str">
        <f t="shared" si="26"/>
        <v>大专</v>
      </c>
      <c r="G289" s="3" t="str">
        <f>"山西省临汾职业技术学院"</f>
        <v>山西省临汾职业技术学院</v>
      </c>
    </row>
    <row r="290" spans="1:7" ht="15" customHeight="1" x14ac:dyDescent="0.4">
      <c r="A290" s="2">
        <v>289</v>
      </c>
      <c r="B290" s="3" t="s">
        <v>10</v>
      </c>
      <c r="C290" s="2" t="s">
        <v>8</v>
      </c>
      <c r="D290" s="3" t="str">
        <f>"符丽丹"</f>
        <v>符丽丹</v>
      </c>
      <c r="E290" s="3" t="str">
        <f t="shared" si="27"/>
        <v>女</v>
      </c>
      <c r="F290" s="3" t="str">
        <f t="shared" si="26"/>
        <v>大专</v>
      </c>
      <c r="G290" s="3" t="str">
        <f>"海南科技职业大学"</f>
        <v>海南科技职业大学</v>
      </c>
    </row>
    <row r="291" spans="1:7" ht="15" customHeight="1" x14ac:dyDescent="0.4">
      <c r="A291" s="2">
        <v>290</v>
      </c>
      <c r="B291" s="3" t="s">
        <v>10</v>
      </c>
      <c r="C291" s="2" t="s">
        <v>8</v>
      </c>
      <c r="D291" s="3" t="str">
        <f>"李金花"</f>
        <v>李金花</v>
      </c>
      <c r="E291" s="3" t="str">
        <f t="shared" si="27"/>
        <v>女</v>
      </c>
      <c r="F291" s="3" t="str">
        <f t="shared" si="26"/>
        <v>大专</v>
      </c>
      <c r="G291" s="3" t="str">
        <f>"海南医学院"</f>
        <v>海南医学院</v>
      </c>
    </row>
    <row r="292" spans="1:7" ht="15" customHeight="1" x14ac:dyDescent="0.4">
      <c r="A292" s="2">
        <v>291</v>
      </c>
      <c r="B292" s="3" t="s">
        <v>10</v>
      </c>
      <c r="C292" s="2" t="s">
        <v>8</v>
      </c>
      <c r="D292" s="3" t="str">
        <f>"梁丽妹"</f>
        <v>梁丽妹</v>
      </c>
      <c r="E292" s="3" t="str">
        <f t="shared" si="27"/>
        <v>女</v>
      </c>
      <c r="F292" s="3" t="str">
        <f t="shared" si="26"/>
        <v>大专</v>
      </c>
      <c r="G292" s="3" t="str">
        <f>"海南医学院"</f>
        <v>海南医学院</v>
      </c>
    </row>
    <row r="293" spans="1:7" ht="15" customHeight="1" x14ac:dyDescent="0.4">
      <c r="A293" s="2">
        <v>292</v>
      </c>
      <c r="B293" s="3" t="s">
        <v>10</v>
      </c>
      <c r="C293" s="2" t="s">
        <v>8</v>
      </c>
      <c r="D293" s="3" t="str">
        <f>"马美红"</f>
        <v>马美红</v>
      </c>
      <c r="E293" s="3" t="str">
        <f t="shared" si="27"/>
        <v>女</v>
      </c>
      <c r="F293" s="3" t="str">
        <f t="shared" si="26"/>
        <v>大专</v>
      </c>
      <c r="G293" s="3" t="str">
        <f>"海南科技职业大学"</f>
        <v>海南科技职业大学</v>
      </c>
    </row>
    <row r="294" spans="1:7" ht="15" customHeight="1" x14ac:dyDescent="0.4">
      <c r="A294" s="2">
        <v>293</v>
      </c>
      <c r="B294" s="3" t="s">
        <v>10</v>
      </c>
      <c r="C294" s="2" t="s">
        <v>8</v>
      </c>
      <c r="D294" s="3" t="str">
        <f>"王小尾"</f>
        <v>王小尾</v>
      </c>
      <c r="E294" s="3" t="str">
        <f t="shared" si="27"/>
        <v>女</v>
      </c>
      <c r="F294" s="3" t="str">
        <f t="shared" si="26"/>
        <v>大专</v>
      </c>
      <c r="G294" s="3" t="str">
        <f>"海南医学院"</f>
        <v>海南医学院</v>
      </c>
    </row>
    <row r="295" spans="1:7" ht="15" customHeight="1" x14ac:dyDescent="0.4">
      <c r="A295" s="2">
        <v>294</v>
      </c>
      <c r="B295" s="3" t="s">
        <v>10</v>
      </c>
      <c r="C295" s="2" t="s">
        <v>8</v>
      </c>
      <c r="D295" s="3" t="str">
        <f>"羊秋鸾"</f>
        <v>羊秋鸾</v>
      </c>
      <c r="E295" s="3" t="str">
        <f t="shared" si="27"/>
        <v>女</v>
      </c>
      <c r="F295" s="3" t="str">
        <f t="shared" si="26"/>
        <v>大专</v>
      </c>
      <c r="G295" s="3" t="str">
        <f>"海南医学院"</f>
        <v>海南医学院</v>
      </c>
    </row>
    <row r="296" spans="1:7" ht="15" customHeight="1" x14ac:dyDescent="0.4">
      <c r="A296" s="2">
        <v>295</v>
      </c>
      <c r="B296" s="3" t="s">
        <v>10</v>
      </c>
      <c r="C296" s="2" t="s">
        <v>8</v>
      </c>
      <c r="D296" s="3" t="str">
        <f>"吴风葵"</f>
        <v>吴风葵</v>
      </c>
      <c r="E296" s="3" t="str">
        <f t="shared" si="27"/>
        <v>女</v>
      </c>
      <c r="F296" s="3" t="str">
        <f t="shared" si="26"/>
        <v>大专</v>
      </c>
      <c r="G296" s="3" t="str">
        <f>"海南医学院"</f>
        <v>海南医学院</v>
      </c>
    </row>
    <row r="297" spans="1:7" ht="15" customHeight="1" x14ac:dyDescent="0.4">
      <c r="A297" s="2">
        <v>296</v>
      </c>
      <c r="B297" s="3" t="s">
        <v>10</v>
      </c>
      <c r="C297" s="2" t="s">
        <v>8</v>
      </c>
      <c r="D297" s="3" t="str">
        <f>"陈村"</f>
        <v>陈村</v>
      </c>
      <c r="E297" s="3" t="str">
        <f t="shared" si="27"/>
        <v>女</v>
      </c>
      <c r="F297" s="3" t="str">
        <f t="shared" si="26"/>
        <v>大专</v>
      </c>
      <c r="G297" s="3" t="str">
        <f>"海南科技职业大学"</f>
        <v>海南科技职业大学</v>
      </c>
    </row>
    <row r="298" spans="1:7" ht="15" customHeight="1" x14ac:dyDescent="0.4">
      <c r="A298" s="2">
        <v>297</v>
      </c>
      <c r="B298" s="3" t="s">
        <v>10</v>
      </c>
      <c r="C298" s="2" t="s">
        <v>8</v>
      </c>
      <c r="D298" s="3" t="str">
        <f>"李美莲"</f>
        <v>李美莲</v>
      </c>
      <c r="E298" s="3" t="str">
        <f t="shared" si="27"/>
        <v>女</v>
      </c>
      <c r="F298" s="3" t="str">
        <f t="shared" si="26"/>
        <v>大专</v>
      </c>
      <c r="G298" s="3" t="str">
        <f>"南昌大学"</f>
        <v>南昌大学</v>
      </c>
    </row>
    <row r="299" spans="1:7" ht="15" customHeight="1" x14ac:dyDescent="0.4">
      <c r="A299" s="2">
        <v>298</v>
      </c>
      <c r="B299" s="3" t="s">
        <v>10</v>
      </c>
      <c r="C299" s="2" t="s">
        <v>8</v>
      </c>
      <c r="D299" s="3" t="str">
        <f>"陈二爱"</f>
        <v>陈二爱</v>
      </c>
      <c r="E299" s="3" t="str">
        <f t="shared" si="27"/>
        <v>女</v>
      </c>
      <c r="F299" s="3" t="str">
        <f t="shared" si="26"/>
        <v>大专</v>
      </c>
      <c r="G299" s="3" t="str">
        <f>"海南科技职业大学"</f>
        <v>海南科技职业大学</v>
      </c>
    </row>
    <row r="300" spans="1:7" ht="15" customHeight="1" x14ac:dyDescent="0.4">
      <c r="A300" s="2">
        <v>299</v>
      </c>
      <c r="B300" s="3" t="s">
        <v>10</v>
      </c>
      <c r="C300" s="2" t="s">
        <v>8</v>
      </c>
      <c r="D300" s="3" t="str">
        <f>"薛孟姣"</f>
        <v>薛孟姣</v>
      </c>
      <c r="E300" s="3" t="str">
        <f t="shared" si="27"/>
        <v>女</v>
      </c>
      <c r="F300" s="3" t="str">
        <f t="shared" si="26"/>
        <v>大专</v>
      </c>
      <c r="G300" s="3" t="str">
        <f>"鄂州职业大学"</f>
        <v>鄂州职业大学</v>
      </c>
    </row>
    <row r="301" spans="1:7" ht="15" customHeight="1" x14ac:dyDescent="0.4">
      <c r="A301" s="2">
        <v>300</v>
      </c>
      <c r="B301" s="3" t="s">
        <v>10</v>
      </c>
      <c r="C301" s="2" t="s">
        <v>8</v>
      </c>
      <c r="D301" s="3" t="str">
        <f>"李宏妃"</f>
        <v>李宏妃</v>
      </c>
      <c r="E301" s="3" t="str">
        <f t="shared" si="27"/>
        <v>女</v>
      </c>
      <c r="F301" s="3" t="str">
        <f t="shared" si="26"/>
        <v>大专</v>
      </c>
      <c r="G301" s="3" t="str">
        <f>"海南医学院"</f>
        <v>海南医学院</v>
      </c>
    </row>
    <row r="302" spans="1:7" ht="15" customHeight="1" x14ac:dyDescent="0.4">
      <c r="A302" s="2">
        <v>301</v>
      </c>
      <c r="B302" s="3" t="s">
        <v>10</v>
      </c>
      <c r="C302" s="2" t="s">
        <v>8</v>
      </c>
      <c r="D302" s="3" t="str">
        <f>"卜会玲"</f>
        <v>卜会玲</v>
      </c>
      <c r="E302" s="3" t="str">
        <f t="shared" si="27"/>
        <v>女</v>
      </c>
      <c r="F302" s="3" t="str">
        <f t="shared" si="26"/>
        <v>大专</v>
      </c>
      <c r="G302" s="3" t="str">
        <f>"湘潭医卫职业技术学院"</f>
        <v>湘潭医卫职业技术学院</v>
      </c>
    </row>
    <row r="303" spans="1:7" ht="15" customHeight="1" x14ac:dyDescent="0.4">
      <c r="A303" s="2">
        <v>302</v>
      </c>
      <c r="B303" s="3" t="s">
        <v>10</v>
      </c>
      <c r="C303" s="2" t="s">
        <v>8</v>
      </c>
      <c r="D303" s="3" t="str">
        <f>"董海霞"</f>
        <v>董海霞</v>
      </c>
      <c r="E303" s="3" t="str">
        <f t="shared" si="27"/>
        <v>女</v>
      </c>
      <c r="F303" s="3" t="str">
        <f t="shared" si="26"/>
        <v>大专</v>
      </c>
      <c r="G303" s="3" t="str">
        <f>"海南科技职业大学"</f>
        <v>海南科技职业大学</v>
      </c>
    </row>
    <row r="304" spans="1:7" ht="15" customHeight="1" x14ac:dyDescent="0.4">
      <c r="A304" s="2">
        <v>303</v>
      </c>
      <c r="B304" s="3" t="s">
        <v>10</v>
      </c>
      <c r="C304" s="2" t="s">
        <v>8</v>
      </c>
      <c r="D304" s="3" t="str">
        <f>"李月娥"</f>
        <v>李月娥</v>
      </c>
      <c r="E304" s="3" t="str">
        <f t="shared" si="27"/>
        <v>女</v>
      </c>
      <c r="F304" s="3" t="str">
        <f t="shared" ref="F304:F335" si="28">"大专"</f>
        <v>大专</v>
      </c>
      <c r="G304" s="3" t="str">
        <f>"邢台医学高等专科学校"</f>
        <v>邢台医学高等专科学校</v>
      </c>
    </row>
    <row r="305" spans="1:7" ht="15" customHeight="1" x14ac:dyDescent="0.4">
      <c r="A305" s="2">
        <v>304</v>
      </c>
      <c r="B305" s="3" t="s">
        <v>10</v>
      </c>
      <c r="C305" s="2" t="s">
        <v>8</v>
      </c>
      <c r="D305" s="3" t="str">
        <f>"蔡翠霞"</f>
        <v>蔡翠霞</v>
      </c>
      <c r="E305" s="3" t="str">
        <f t="shared" si="27"/>
        <v>女</v>
      </c>
      <c r="F305" s="3" t="str">
        <f t="shared" si="28"/>
        <v>大专</v>
      </c>
      <c r="G305" s="3" t="str">
        <f>"湖北荆州技术学院"</f>
        <v>湖北荆州技术学院</v>
      </c>
    </row>
    <row r="306" spans="1:7" ht="15" customHeight="1" x14ac:dyDescent="0.4">
      <c r="A306" s="2">
        <v>305</v>
      </c>
      <c r="B306" s="3" t="s">
        <v>10</v>
      </c>
      <c r="C306" s="2" t="s">
        <v>8</v>
      </c>
      <c r="D306" s="3" t="str">
        <f>"李毕彩"</f>
        <v>李毕彩</v>
      </c>
      <c r="E306" s="3" t="str">
        <f t="shared" si="27"/>
        <v>女</v>
      </c>
      <c r="F306" s="3" t="str">
        <f t="shared" si="28"/>
        <v>大专</v>
      </c>
      <c r="G306" s="3" t="str">
        <f>"江西工商职业技术学院"</f>
        <v>江西工商职业技术学院</v>
      </c>
    </row>
    <row r="307" spans="1:7" ht="15" customHeight="1" x14ac:dyDescent="0.4">
      <c r="A307" s="2">
        <v>306</v>
      </c>
      <c r="B307" s="3" t="s">
        <v>10</v>
      </c>
      <c r="C307" s="2" t="s">
        <v>8</v>
      </c>
      <c r="D307" s="3" t="str">
        <f>"谢伟坤"</f>
        <v>谢伟坤</v>
      </c>
      <c r="E307" s="3" t="str">
        <f t="shared" si="27"/>
        <v>女</v>
      </c>
      <c r="F307" s="3" t="str">
        <f t="shared" si="28"/>
        <v>大专</v>
      </c>
      <c r="G307" s="3" t="str">
        <f>"海南医学院"</f>
        <v>海南医学院</v>
      </c>
    </row>
    <row r="308" spans="1:7" ht="15" customHeight="1" x14ac:dyDescent="0.4">
      <c r="A308" s="2">
        <v>307</v>
      </c>
      <c r="B308" s="3" t="s">
        <v>10</v>
      </c>
      <c r="C308" s="2" t="s">
        <v>8</v>
      </c>
      <c r="D308" s="3" t="str">
        <f>"李国妹"</f>
        <v>李国妹</v>
      </c>
      <c r="E308" s="3" t="str">
        <f t="shared" si="27"/>
        <v>女</v>
      </c>
      <c r="F308" s="3" t="str">
        <f t="shared" si="28"/>
        <v>大专</v>
      </c>
      <c r="G308" s="3" t="str">
        <f>"海南省医学院"</f>
        <v>海南省医学院</v>
      </c>
    </row>
    <row r="309" spans="1:7" ht="15" customHeight="1" x14ac:dyDescent="0.4">
      <c r="A309" s="2">
        <v>308</v>
      </c>
      <c r="B309" s="3" t="s">
        <v>10</v>
      </c>
      <c r="C309" s="2" t="s">
        <v>8</v>
      </c>
      <c r="D309" s="3" t="str">
        <f>"符嘉娥"</f>
        <v>符嘉娥</v>
      </c>
      <c r="E309" s="3" t="str">
        <f t="shared" si="27"/>
        <v>女</v>
      </c>
      <c r="F309" s="3" t="str">
        <f t="shared" si="28"/>
        <v>大专</v>
      </c>
      <c r="G309" s="3" t="str">
        <f>"齐鲁医药学院"</f>
        <v>齐鲁医药学院</v>
      </c>
    </row>
    <row r="310" spans="1:7" ht="15" customHeight="1" x14ac:dyDescent="0.4">
      <c r="A310" s="2">
        <v>309</v>
      </c>
      <c r="B310" s="3" t="s">
        <v>10</v>
      </c>
      <c r="C310" s="2" t="s">
        <v>8</v>
      </c>
      <c r="D310" s="3" t="str">
        <f>"邓金玲"</f>
        <v>邓金玲</v>
      </c>
      <c r="E310" s="3" t="str">
        <f t="shared" si="27"/>
        <v>女</v>
      </c>
      <c r="F310" s="3" t="str">
        <f t="shared" si="28"/>
        <v>大专</v>
      </c>
      <c r="G310" s="3" t="str">
        <f>"荆州职业技术学院"</f>
        <v>荆州职业技术学院</v>
      </c>
    </row>
    <row r="311" spans="1:7" ht="15" customHeight="1" x14ac:dyDescent="0.4">
      <c r="A311" s="2">
        <v>310</v>
      </c>
      <c r="B311" s="3" t="s">
        <v>10</v>
      </c>
      <c r="C311" s="2" t="s">
        <v>8</v>
      </c>
      <c r="D311" s="3" t="str">
        <f>"唐木柳"</f>
        <v>唐木柳</v>
      </c>
      <c r="E311" s="3" t="str">
        <f t="shared" si="27"/>
        <v>女</v>
      </c>
      <c r="F311" s="3" t="str">
        <f t="shared" si="28"/>
        <v>大专</v>
      </c>
      <c r="G311" s="3" t="str">
        <f>"海南医学院"</f>
        <v>海南医学院</v>
      </c>
    </row>
    <row r="312" spans="1:7" ht="15" customHeight="1" x14ac:dyDescent="0.4">
      <c r="A312" s="2">
        <v>311</v>
      </c>
      <c r="B312" s="3" t="s">
        <v>10</v>
      </c>
      <c r="C312" s="2" t="s">
        <v>8</v>
      </c>
      <c r="D312" s="3" t="str">
        <f>"董志霞"</f>
        <v>董志霞</v>
      </c>
      <c r="E312" s="3" t="str">
        <f t="shared" si="27"/>
        <v>女</v>
      </c>
      <c r="F312" s="3" t="str">
        <f t="shared" si="28"/>
        <v>大专</v>
      </c>
      <c r="G312" s="3" t="str">
        <f>"湖北中医药高等专科学校"</f>
        <v>湖北中医药高等专科学校</v>
      </c>
    </row>
    <row r="313" spans="1:7" ht="15" customHeight="1" x14ac:dyDescent="0.4">
      <c r="A313" s="2">
        <v>312</v>
      </c>
      <c r="B313" s="3" t="s">
        <v>10</v>
      </c>
      <c r="C313" s="2" t="s">
        <v>8</v>
      </c>
      <c r="D313" s="3" t="str">
        <f>"谢明兰"</f>
        <v>谢明兰</v>
      </c>
      <c r="E313" s="3" t="str">
        <f t="shared" si="27"/>
        <v>女</v>
      </c>
      <c r="F313" s="3" t="str">
        <f t="shared" si="28"/>
        <v>大专</v>
      </c>
      <c r="G313" s="3" t="str">
        <f>"湖南师范大学"</f>
        <v>湖南师范大学</v>
      </c>
    </row>
    <row r="314" spans="1:7" ht="15" customHeight="1" x14ac:dyDescent="0.4">
      <c r="A314" s="2">
        <v>313</v>
      </c>
      <c r="B314" s="3" t="s">
        <v>10</v>
      </c>
      <c r="C314" s="2" t="s">
        <v>8</v>
      </c>
      <c r="D314" s="3" t="str">
        <f>"吴传柳"</f>
        <v>吴传柳</v>
      </c>
      <c r="E314" s="3" t="str">
        <f t="shared" si="27"/>
        <v>女</v>
      </c>
      <c r="F314" s="3" t="str">
        <f t="shared" si="28"/>
        <v>大专</v>
      </c>
      <c r="G314" s="3" t="str">
        <f>"海南医学院"</f>
        <v>海南医学院</v>
      </c>
    </row>
    <row r="315" spans="1:7" ht="15" customHeight="1" x14ac:dyDescent="0.4">
      <c r="A315" s="2">
        <v>314</v>
      </c>
      <c r="B315" s="3" t="s">
        <v>10</v>
      </c>
      <c r="C315" s="2" t="s">
        <v>8</v>
      </c>
      <c r="D315" s="3" t="str">
        <f>"杜曼妮"</f>
        <v>杜曼妮</v>
      </c>
      <c r="E315" s="3" t="str">
        <f t="shared" si="27"/>
        <v>女</v>
      </c>
      <c r="F315" s="3" t="str">
        <f t="shared" si="28"/>
        <v>大专</v>
      </c>
      <c r="G315" s="3" t="str">
        <f>"湖南医药学院"</f>
        <v>湖南医药学院</v>
      </c>
    </row>
    <row r="316" spans="1:7" ht="15" customHeight="1" x14ac:dyDescent="0.4">
      <c r="A316" s="2">
        <v>315</v>
      </c>
      <c r="B316" s="3" t="s">
        <v>10</v>
      </c>
      <c r="C316" s="2" t="s">
        <v>8</v>
      </c>
      <c r="D316" s="3" t="str">
        <f>"李琦"</f>
        <v>李琦</v>
      </c>
      <c r="E316" s="3" t="str">
        <f t="shared" si="27"/>
        <v>女</v>
      </c>
      <c r="F316" s="3" t="str">
        <f t="shared" si="28"/>
        <v>大专</v>
      </c>
      <c r="G316" s="3" t="str">
        <f>"海南医学院"</f>
        <v>海南医学院</v>
      </c>
    </row>
    <row r="317" spans="1:7" ht="15" customHeight="1" x14ac:dyDescent="0.4">
      <c r="A317" s="2">
        <v>316</v>
      </c>
      <c r="B317" s="3" t="s">
        <v>10</v>
      </c>
      <c r="C317" s="2" t="s">
        <v>8</v>
      </c>
      <c r="D317" s="3" t="str">
        <f>"李吉美"</f>
        <v>李吉美</v>
      </c>
      <c r="E317" s="3" t="str">
        <f t="shared" si="27"/>
        <v>女</v>
      </c>
      <c r="F317" s="3" t="str">
        <f t="shared" si="28"/>
        <v>大专</v>
      </c>
      <c r="G317" s="3" t="str">
        <f>"海南医学院"</f>
        <v>海南医学院</v>
      </c>
    </row>
    <row r="318" spans="1:7" ht="15" customHeight="1" x14ac:dyDescent="0.4">
      <c r="A318" s="2">
        <v>317</v>
      </c>
      <c r="B318" s="3" t="s">
        <v>10</v>
      </c>
      <c r="C318" s="2" t="s">
        <v>8</v>
      </c>
      <c r="D318" s="3" t="str">
        <f>"徐丽敏"</f>
        <v>徐丽敏</v>
      </c>
      <c r="E318" s="3" t="str">
        <f t="shared" si="27"/>
        <v>女</v>
      </c>
      <c r="F318" s="3" t="str">
        <f t="shared" si="28"/>
        <v>大专</v>
      </c>
      <c r="G318" s="3" t="str">
        <f>"海南医学院"</f>
        <v>海南医学院</v>
      </c>
    </row>
    <row r="319" spans="1:7" ht="15" customHeight="1" x14ac:dyDescent="0.4">
      <c r="A319" s="2">
        <v>318</v>
      </c>
      <c r="B319" s="3" t="s">
        <v>10</v>
      </c>
      <c r="C319" s="2" t="s">
        <v>8</v>
      </c>
      <c r="D319" s="3" t="str">
        <f>"何精月"</f>
        <v>何精月</v>
      </c>
      <c r="E319" s="3" t="str">
        <f t="shared" si="27"/>
        <v>女</v>
      </c>
      <c r="F319" s="3" t="str">
        <f t="shared" si="28"/>
        <v>大专</v>
      </c>
      <c r="G319" s="3" t="str">
        <f>"随州职业技术学院"</f>
        <v>随州职业技术学院</v>
      </c>
    </row>
    <row r="320" spans="1:7" ht="15" customHeight="1" x14ac:dyDescent="0.4">
      <c r="A320" s="2">
        <v>319</v>
      </c>
      <c r="B320" s="3" t="s">
        <v>10</v>
      </c>
      <c r="C320" s="2" t="s">
        <v>8</v>
      </c>
      <c r="D320" s="3" t="str">
        <f>"羊静美"</f>
        <v>羊静美</v>
      </c>
      <c r="E320" s="3" t="str">
        <f t="shared" si="27"/>
        <v>女</v>
      </c>
      <c r="F320" s="3" t="str">
        <f t="shared" si="28"/>
        <v>大专</v>
      </c>
      <c r="G320" s="3" t="str">
        <f>"海南医学院"</f>
        <v>海南医学院</v>
      </c>
    </row>
    <row r="321" spans="1:7" ht="15" customHeight="1" x14ac:dyDescent="0.4">
      <c r="A321" s="2">
        <v>320</v>
      </c>
      <c r="B321" s="3" t="s">
        <v>10</v>
      </c>
      <c r="C321" s="2" t="s">
        <v>8</v>
      </c>
      <c r="D321" s="3" t="str">
        <f>"赵国梅"</f>
        <v>赵国梅</v>
      </c>
      <c r="E321" s="3" t="str">
        <f t="shared" si="27"/>
        <v>女</v>
      </c>
      <c r="F321" s="3" t="str">
        <f t="shared" si="28"/>
        <v>大专</v>
      </c>
      <c r="G321" s="3" t="str">
        <f>"焦作职工医学院"</f>
        <v>焦作职工医学院</v>
      </c>
    </row>
    <row r="322" spans="1:7" ht="15" customHeight="1" x14ac:dyDescent="0.4">
      <c r="A322" s="2">
        <v>321</v>
      </c>
      <c r="B322" s="3" t="s">
        <v>10</v>
      </c>
      <c r="C322" s="2" t="s">
        <v>8</v>
      </c>
      <c r="D322" s="3" t="str">
        <f>"黎芳花"</f>
        <v>黎芳花</v>
      </c>
      <c r="E322" s="3" t="str">
        <f t="shared" si="27"/>
        <v>女</v>
      </c>
      <c r="F322" s="3" t="str">
        <f t="shared" si="28"/>
        <v>大专</v>
      </c>
      <c r="G322" s="3" t="str">
        <f>"黔东南民族职业技术学院"</f>
        <v>黔东南民族职业技术学院</v>
      </c>
    </row>
    <row r="323" spans="1:7" ht="15" customHeight="1" x14ac:dyDescent="0.4">
      <c r="A323" s="2">
        <v>322</v>
      </c>
      <c r="B323" s="3" t="s">
        <v>10</v>
      </c>
      <c r="C323" s="2" t="s">
        <v>8</v>
      </c>
      <c r="D323" s="3" t="str">
        <f>"许宇乾"</f>
        <v>许宇乾</v>
      </c>
      <c r="E323" s="3" t="str">
        <f t="shared" si="27"/>
        <v>女</v>
      </c>
      <c r="F323" s="3" t="str">
        <f t="shared" si="28"/>
        <v>大专</v>
      </c>
      <c r="G323" s="3" t="str">
        <f>"岳阳职业技术学院"</f>
        <v>岳阳职业技术学院</v>
      </c>
    </row>
    <row r="324" spans="1:7" ht="15" customHeight="1" x14ac:dyDescent="0.4">
      <c r="A324" s="2">
        <v>323</v>
      </c>
      <c r="B324" s="3" t="s">
        <v>10</v>
      </c>
      <c r="C324" s="2" t="s">
        <v>8</v>
      </c>
      <c r="D324" s="3" t="str">
        <f>"许霞"</f>
        <v>许霞</v>
      </c>
      <c r="E324" s="3" t="str">
        <f t="shared" si="27"/>
        <v>女</v>
      </c>
      <c r="F324" s="3" t="str">
        <f t="shared" si="28"/>
        <v>大专</v>
      </c>
      <c r="G324" s="3" t="str">
        <f>"海南省卫生学校"</f>
        <v>海南省卫生学校</v>
      </c>
    </row>
    <row r="325" spans="1:7" ht="15" customHeight="1" x14ac:dyDescent="0.4">
      <c r="A325" s="2">
        <v>324</v>
      </c>
      <c r="B325" s="3" t="s">
        <v>10</v>
      </c>
      <c r="C325" s="2" t="s">
        <v>8</v>
      </c>
      <c r="D325" s="3" t="str">
        <f>"许中笠"</f>
        <v>许中笠</v>
      </c>
      <c r="E325" s="3" t="str">
        <f t="shared" si="27"/>
        <v>女</v>
      </c>
      <c r="F325" s="3" t="str">
        <f t="shared" si="28"/>
        <v>大专</v>
      </c>
      <c r="G325" s="3" t="str">
        <f>"荆州职业技术学院"</f>
        <v>荆州职业技术学院</v>
      </c>
    </row>
    <row r="326" spans="1:7" ht="15" customHeight="1" x14ac:dyDescent="0.4">
      <c r="A326" s="2">
        <v>325</v>
      </c>
      <c r="B326" s="3" t="s">
        <v>10</v>
      </c>
      <c r="C326" s="2" t="s">
        <v>8</v>
      </c>
      <c r="D326" s="3" t="str">
        <f>"洪佳玲"</f>
        <v>洪佳玲</v>
      </c>
      <c r="E326" s="3" t="str">
        <f t="shared" si="27"/>
        <v>女</v>
      </c>
      <c r="F326" s="3" t="str">
        <f t="shared" si="28"/>
        <v>大专</v>
      </c>
      <c r="G326" s="3" t="str">
        <f>"海南医学院"</f>
        <v>海南医学院</v>
      </c>
    </row>
    <row r="327" spans="1:7" ht="15" customHeight="1" x14ac:dyDescent="0.4">
      <c r="A327" s="2">
        <v>326</v>
      </c>
      <c r="B327" s="3" t="s">
        <v>10</v>
      </c>
      <c r="C327" s="2" t="s">
        <v>8</v>
      </c>
      <c r="D327" s="3" t="str">
        <f>"李爱冬"</f>
        <v>李爱冬</v>
      </c>
      <c r="E327" s="3" t="str">
        <f t="shared" si="27"/>
        <v>女</v>
      </c>
      <c r="F327" s="3" t="str">
        <f t="shared" si="28"/>
        <v>大专</v>
      </c>
      <c r="G327" s="3" t="str">
        <f>"海南医学院"</f>
        <v>海南医学院</v>
      </c>
    </row>
    <row r="328" spans="1:7" ht="15" customHeight="1" x14ac:dyDescent="0.4">
      <c r="A328" s="2">
        <v>327</v>
      </c>
      <c r="B328" s="3" t="s">
        <v>10</v>
      </c>
      <c r="C328" s="2" t="s">
        <v>8</v>
      </c>
      <c r="D328" s="3" t="str">
        <f>"吴庆花"</f>
        <v>吴庆花</v>
      </c>
      <c r="E328" s="3" t="str">
        <f t="shared" si="27"/>
        <v>女</v>
      </c>
      <c r="F328" s="3" t="str">
        <f t="shared" si="28"/>
        <v>大专</v>
      </c>
      <c r="G328" s="3" t="str">
        <f>"海南医学院"</f>
        <v>海南医学院</v>
      </c>
    </row>
    <row r="329" spans="1:7" ht="15" customHeight="1" x14ac:dyDescent="0.4">
      <c r="A329" s="2">
        <v>328</v>
      </c>
      <c r="B329" s="3" t="s">
        <v>10</v>
      </c>
      <c r="C329" s="2" t="s">
        <v>8</v>
      </c>
      <c r="D329" s="3" t="str">
        <f>"陈冠姣"</f>
        <v>陈冠姣</v>
      </c>
      <c r="E329" s="3" t="str">
        <f t="shared" si="27"/>
        <v>女</v>
      </c>
      <c r="F329" s="3" t="str">
        <f t="shared" si="28"/>
        <v>大专</v>
      </c>
      <c r="G329" s="3" t="str">
        <f>"海南医学院"</f>
        <v>海南医学院</v>
      </c>
    </row>
    <row r="330" spans="1:7" ht="15" customHeight="1" x14ac:dyDescent="0.4">
      <c r="A330" s="2">
        <v>329</v>
      </c>
      <c r="B330" s="3" t="s">
        <v>10</v>
      </c>
      <c r="C330" s="2" t="s">
        <v>8</v>
      </c>
      <c r="D330" s="3" t="str">
        <f>"林正欢"</f>
        <v>林正欢</v>
      </c>
      <c r="E330" s="3" t="str">
        <f t="shared" si="27"/>
        <v>女</v>
      </c>
      <c r="F330" s="3" t="str">
        <f t="shared" si="28"/>
        <v>大专</v>
      </c>
      <c r="G330" s="3" t="str">
        <f>"安徽中医药高等专科学校"</f>
        <v>安徽中医药高等专科学校</v>
      </c>
    </row>
    <row r="331" spans="1:7" ht="15" customHeight="1" x14ac:dyDescent="0.4">
      <c r="A331" s="2">
        <v>330</v>
      </c>
      <c r="B331" s="3" t="s">
        <v>10</v>
      </c>
      <c r="C331" s="2" t="s">
        <v>8</v>
      </c>
      <c r="D331" s="3" t="str">
        <f>"洪彩如"</f>
        <v>洪彩如</v>
      </c>
      <c r="E331" s="3" t="str">
        <f t="shared" si="27"/>
        <v>女</v>
      </c>
      <c r="F331" s="3" t="str">
        <f t="shared" si="28"/>
        <v>大专</v>
      </c>
      <c r="G331" s="3" t="str">
        <f>"湖北职业技术学院"</f>
        <v>湖北职业技术学院</v>
      </c>
    </row>
    <row r="332" spans="1:7" ht="15" customHeight="1" x14ac:dyDescent="0.4">
      <c r="A332" s="2">
        <v>331</v>
      </c>
      <c r="B332" s="3" t="s">
        <v>10</v>
      </c>
      <c r="C332" s="2" t="s">
        <v>8</v>
      </c>
      <c r="D332" s="3" t="str">
        <f>"符艳娥"</f>
        <v>符艳娥</v>
      </c>
      <c r="E332" s="3" t="str">
        <f t="shared" si="27"/>
        <v>女</v>
      </c>
      <c r="F332" s="3" t="str">
        <f t="shared" si="28"/>
        <v>大专</v>
      </c>
      <c r="G332" s="3" t="str">
        <f>"江西工商职业技术学院"</f>
        <v>江西工商职业技术学院</v>
      </c>
    </row>
    <row r="333" spans="1:7" ht="15" customHeight="1" x14ac:dyDescent="0.4">
      <c r="A333" s="2">
        <v>332</v>
      </c>
      <c r="B333" s="3" t="s">
        <v>10</v>
      </c>
      <c r="C333" s="2" t="s">
        <v>8</v>
      </c>
      <c r="D333" s="3" t="str">
        <f>"周宇双"</f>
        <v>周宇双</v>
      </c>
      <c r="E333" s="3" t="str">
        <f t="shared" si="27"/>
        <v>女</v>
      </c>
      <c r="F333" s="3" t="str">
        <f t="shared" si="28"/>
        <v>大专</v>
      </c>
      <c r="G333" s="3" t="str">
        <f>"海南科技职业大学"</f>
        <v>海南科技职业大学</v>
      </c>
    </row>
    <row r="334" spans="1:7" ht="15" customHeight="1" x14ac:dyDescent="0.4">
      <c r="A334" s="2">
        <v>333</v>
      </c>
      <c r="B334" s="3" t="s">
        <v>10</v>
      </c>
      <c r="C334" s="2" t="s">
        <v>8</v>
      </c>
      <c r="D334" s="3" t="str">
        <f>"林炳姬"</f>
        <v>林炳姬</v>
      </c>
      <c r="E334" s="3" t="str">
        <f t="shared" si="27"/>
        <v>女</v>
      </c>
      <c r="F334" s="3" t="str">
        <f t="shared" si="28"/>
        <v>大专</v>
      </c>
      <c r="G334" s="3" t="str">
        <f>"海南医学院"</f>
        <v>海南医学院</v>
      </c>
    </row>
    <row r="335" spans="1:7" ht="15" customHeight="1" x14ac:dyDescent="0.4">
      <c r="A335" s="2">
        <v>334</v>
      </c>
      <c r="B335" s="3" t="s">
        <v>10</v>
      </c>
      <c r="C335" s="2" t="s">
        <v>8</v>
      </c>
      <c r="D335" s="3" t="str">
        <f>"羊欢丹"</f>
        <v>羊欢丹</v>
      </c>
      <c r="E335" s="3" t="str">
        <f t="shared" si="27"/>
        <v>女</v>
      </c>
      <c r="F335" s="3" t="str">
        <f t="shared" si="28"/>
        <v>大专</v>
      </c>
      <c r="G335" s="3" t="str">
        <f>"长沙民政职业技术学院"</f>
        <v>长沙民政职业技术学院</v>
      </c>
    </row>
    <row r="336" spans="1:7" ht="15" customHeight="1" x14ac:dyDescent="0.4">
      <c r="A336" s="2">
        <v>335</v>
      </c>
      <c r="B336" s="3" t="s">
        <v>10</v>
      </c>
      <c r="C336" s="2" t="s">
        <v>8</v>
      </c>
      <c r="D336" s="3" t="str">
        <f>"蔡玉妹"</f>
        <v>蔡玉妹</v>
      </c>
      <c r="E336" s="3" t="str">
        <f t="shared" si="27"/>
        <v>女</v>
      </c>
      <c r="F336" s="3" t="str">
        <f t="shared" ref="F336:F353" si="29">"大专"</f>
        <v>大专</v>
      </c>
      <c r="G336" s="3" t="str">
        <f>"长沙医学院"</f>
        <v>长沙医学院</v>
      </c>
    </row>
    <row r="337" spans="1:7" ht="15" customHeight="1" x14ac:dyDescent="0.4">
      <c r="A337" s="2">
        <v>336</v>
      </c>
      <c r="B337" s="3" t="s">
        <v>10</v>
      </c>
      <c r="C337" s="2" t="s">
        <v>8</v>
      </c>
      <c r="D337" s="3" t="str">
        <f>"李文莲"</f>
        <v>李文莲</v>
      </c>
      <c r="E337" s="3" t="str">
        <f t="shared" si="27"/>
        <v>女</v>
      </c>
      <c r="F337" s="3" t="str">
        <f t="shared" si="29"/>
        <v>大专</v>
      </c>
      <c r="G337" s="3" t="str">
        <f>"铜仁职业技术学院"</f>
        <v>铜仁职业技术学院</v>
      </c>
    </row>
    <row r="338" spans="1:7" ht="15" customHeight="1" x14ac:dyDescent="0.4">
      <c r="A338" s="2">
        <v>337</v>
      </c>
      <c r="B338" s="3" t="s">
        <v>10</v>
      </c>
      <c r="C338" s="2" t="s">
        <v>8</v>
      </c>
      <c r="D338" s="3" t="str">
        <f>"唐艳花"</f>
        <v>唐艳花</v>
      </c>
      <c r="E338" s="3" t="str">
        <f t="shared" si="27"/>
        <v>女</v>
      </c>
      <c r="F338" s="3" t="str">
        <f t="shared" si="29"/>
        <v>大专</v>
      </c>
      <c r="G338" s="3" t="str">
        <f>"湖北鄂州职业大学"</f>
        <v>湖北鄂州职业大学</v>
      </c>
    </row>
    <row r="339" spans="1:7" ht="15" customHeight="1" x14ac:dyDescent="0.4">
      <c r="A339" s="2">
        <v>338</v>
      </c>
      <c r="B339" s="3" t="s">
        <v>10</v>
      </c>
      <c r="C339" s="2" t="s">
        <v>8</v>
      </c>
      <c r="D339" s="3" t="str">
        <f>"李玉娜"</f>
        <v>李玉娜</v>
      </c>
      <c r="E339" s="3" t="str">
        <f t="shared" si="27"/>
        <v>女</v>
      </c>
      <c r="F339" s="3" t="str">
        <f t="shared" si="29"/>
        <v>大专</v>
      </c>
      <c r="G339" s="3" t="str">
        <f>"海南医学院"</f>
        <v>海南医学院</v>
      </c>
    </row>
    <row r="340" spans="1:7" ht="15" customHeight="1" x14ac:dyDescent="0.4">
      <c r="A340" s="2">
        <v>339</v>
      </c>
      <c r="B340" s="3" t="s">
        <v>10</v>
      </c>
      <c r="C340" s="2" t="s">
        <v>8</v>
      </c>
      <c r="D340" s="3" t="str">
        <f>"郑扬曼"</f>
        <v>郑扬曼</v>
      </c>
      <c r="E340" s="3" t="str">
        <f t="shared" si="27"/>
        <v>女</v>
      </c>
      <c r="F340" s="3" t="str">
        <f t="shared" si="29"/>
        <v>大专</v>
      </c>
      <c r="G340" s="3" t="str">
        <f>"海南医学院"</f>
        <v>海南医学院</v>
      </c>
    </row>
    <row r="341" spans="1:7" ht="15" customHeight="1" x14ac:dyDescent="0.4">
      <c r="A341" s="2">
        <v>340</v>
      </c>
      <c r="B341" s="3" t="s">
        <v>10</v>
      </c>
      <c r="C341" s="2" t="s">
        <v>8</v>
      </c>
      <c r="D341" s="3" t="str">
        <f>"李广兰"</f>
        <v>李广兰</v>
      </c>
      <c r="E341" s="3" t="str">
        <f t="shared" ref="E341:E404" si="30">"女"</f>
        <v>女</v>
      </c>
      <c r="F341" s="3" t="str">
        <f t="shared" si="29"/>
        <v>大专</v>
      </c>
      <c r="G341" s="3" t="str">
        <f>"海南医学院"</f>
        <v>海南医学院</v>
      </c>
    </row>
    <row r="342" spans="1:7" ht="15" customHeight="1" x14ac:dyDescent="0.4">
      <c r="A342" s="2">
        <v>341</v>
      </c>
      <c r="B342" s="3" t="s">
        <v>10</v>
      </c>
      <c r="C342" s="2" t="s">
        <v>8</v>
      </c>
      <c r="D342" s="3" t="str">
        <f>"林克芳"</f>
        <v>林克芳</v>
      </c>
      <c r="E342" s="3" t="str">
        <f t="shared" si="30"/>
        <v>女</v>
      </c>
      <c r="F342" s="3" t="str">
        <f t="shared" si="29"/>
        <v>大专</v>
      </c>
      <c r="G342" s="3" t="str">
        <f>"海南医学院"</f>
        <v>海南医学院</v>
      </c>
    </row>
    <row r="343" spans="1:7" ht="15" customHeight="1" x14ac:dyDescent="0.4">
      <c r="A343" s="2">
        <v>342</v>
      </c>
      <c r="B343" s="3" t="s">
        <v>10</v>
      </c>
      <c r="C343" s="2" t="s">
        <v>8</v>
      </c>
      <c r="D343" s="3" t="str">
        <f>"魏秀芳"</f>
        <v>魏秀芳</v>
      </c>
      <c r="E343" s="3" t="str">
        <f t="shared" si="30"/>
        <v>女</v>
      </c>
      <c r="F343" s="3" t="str">
        <f t="shared" si="29"/>
        <v>大专</v>
      </c>
      <c r="G343" s="3" t="str">
        <f>"海南医学院"</f>
        <v>海南医学院</v>
      </c>
    </row>
    <row r="344" spans="1:7" ht="15" customHeight="1" x14ac:dyDescent="0.4">
      <c r="A344" s="2">
        <v>343</v>
      </c>
      <c r="B344" s="3" t="s">
        <v>10</v>
      </c>
      <c r="C344" s="2" t="s">
        <v>8</v>
      </c>
      <c r="D344" s="3" t="str">
        <f>"杜春芳"</f>
        <v>杜春芳</v>
      </c>
      <c r="E344" s="3" t="str">
        <f t="shared" si="30"/>
        <v>女</v>
      </c>
      <c r="F344" s="3" t="str">
        <f t="shared" si="29"/>
        <v>大专</v>
      </c>
      <c r="G344" s="3" t="str">
        <f>"黄冈职业技术学院"</f>
        <v>黄冈职业技术学院</v>
      </c>
    </row>
    <row r="345" spans="1:7" ht="15" customHeight="1" x14ac:dyDescent="0.4">
      <c r="A345" s="2">
        <v>344</v>
      </c>
      <c r="B345" s="3" t="s">
        <v>10</v>
      </c>
      <c r="C345" s="2" t="s">
        <v>8</v>
      </c>
      <c r="D345" s="3" t="str">
        <f>"李凤兰"</f>
        <v>李凤兰</v>
      </c>
      <c r="E345" s="3" t="str">
        <f t="shared" si="30"/>
        <v>女</v>
      </c>
      <c r="F345" s="3" t="str">
        <f t="shared" si="29"/>
        <v>大专</v>
      </c>
      <c r="G345" s="3" t="str">
        <f>"湖北黄冈职业技术学院"</f>
        <v>湖北黄冈职业技术学院</v>
      </c>
    </row>
    <row r="346" spans="1:7" ht="15" customHeight="1" x14ac:dyDescent="0.4">
      <c r="A346" s="2">
        <v>345</v>
      </c>
      <c r="B346" s="3" t="s">
        <v>10</v>
      </c>
      <c r="C346" s="2" t="s">
        <v>8</v>
      </c>
      <c r="D346" s="3" t="str">
        <f>"谢壮彩"</f>
        <v>谢壮彩</v>
      </c>
      <c r="E346" s="3" t="str">
        <f t="shared" si="30"/>
        <v>女</v>
      </c>
      <c r="F346" s="3" t="str">
        <f t="shared" si="29"/>
        <v>大专</v>
      </c>
      <c r="G346" s="3" t="str">
        <f>"湖北三峡职业技术学院"</f>
        <v>湖北三峡职业技术学院</v>
      </c>
    </row>
    <row r="347" spans="1:7" ht="15" customHeight="1" x14ac:dyDescent="0.4">
      <c r="A347" s="2">
        <v>346</v>
      </c>
      <c r="B347" s="3" t="s">
        <v>10</v>
      </c>
      <c r="C347" s="2" t="s">
        <v>8</v>
      </c>
      <c r="D347" s="3" t="str">
        <f>"李桂丽"</f>
        <v>李桂丽</v>
      </c>
      <c r="E347" s="3" t="str">
        <f t="shared" si="30"/>
        <v>女</v>
      </c>
      <c r="F347" s="3" t="str">
        <f t="shared" si="29"/>
        <v>大专</v>
      </c>
      <c r="G347" s="3" t="str">
        <f>"海南省卫生学校"</f>
        <v>海南省卫生学校</v>
      </c>
    </row>
    <row r="348" spans="1:7" ht="15" customHeight="1" x14ac:dyDescent="0.4">
      <c r="A348" s="2">
        <v>347</v>
      </c>
      <c r="B348" s="3" t="s">
        <v>10</v>
      </c>
      <c r="C348" s="2" t="s">
        <v>8</v>
      </c>
      <c r="D348" s="3" t="str">
        <f>"谢柳江"</f>
        <v>谢柳江</v>
      </c>
      <c r="E348" s="3" t="str">
        <f t="shared" si="30"/>
        <v>女</v>
      </c>
      <c r="F348" s="3" t="str">
        <f t="shared" si="29"/>
        <v>大专</v>
      </c>
      <c r="G348" s="3" t="str">
        <f>"海南科技职业学院"</f>
        <v>海南科技职业学院</v>
      </c>
    </row>
    <row r="349" spans="1:7" ht="15" customHeight="1" x14ac:dyDescent="0.4">
      <c r="A349" s="2">
        <v>348</v>
      </c>
      <c r="B349" s="3" t="s">
        <v>10</v>
      </c>
      <c r="C349" s="2" t="s">
        <v>8</v>
      </c>
      <c r="D349" s="3" t="str">
        <f>"符荣慧"</f>
        <v>符荣慧</v>
      </c>
      <c r="E349" s="3" t="str">
        <f t="shared" si="30"/>
        <v>女</v>
      </c>
      <c r="F349" s="3" t="str">
        <f t="shared" si="29"/>
        <v>大专</v>
      </c>
      <c r="G349" s="3" t="str">
        <f>"江西医学高等专科学校"</f>
        <v>江西医学高等专科学校</v>
      </c>
    </row>
    <row r="350" spans="1:7" ht="15" customHeight="1" x14ac:dyDescent="0.4">
      <c r="A350" s="2">
        <v>349</v>
      </c>
      <c r="B350" s="3" t="s">
        <v>10</v>
      </c>
      <c r="C350" s="2" t="s">
        <v>8</v>
      </c>
      <c r="D350" s="3" t="str">
        <f>"王美婷"</f>
        <v>王美婷</v>
      </c>
      <c r="E350" s="3" t="str">
        <f t="shared" si="30"/>
        <v>女</v>
      </c>
      <c r="F350" s="3" t="str">
        <f t="shared" si="29"/>
        <v>大专</v>
      </c>
      <c r="G350" s="3" t="str">
        <f>"海南医学院"</f>
        <v>海南医学院</v>
      </c>
    </row>
    <row r="351" spans="1:7" ht="15" customHeight="1" x14ac:dyDescent="0.4">
      <c r="A351" s="2">
        <v>350</v>
      </c>
      <c r="B351" s="3" t="s">
        <v>10</v>
      </c>
      <c r="C351" s="2" t="s">
        <v>8</v>
      </c>
      <c r="D351" s="3" t="str">
        <f>"吴桂青"</f>
        <v>吴桂青</v>
      </c>
      <c r="E351" s="3" t="str">
        <f t="shared" si="30"/>
        <v>女</v>
      </c>
      <c r="F351" s="3" t="str">
        <f t="shared" si="29"/>
        <v>大专</v>
      </c>
      <c r="G351" s="3" t="str">
        <f>"黔东南民族职业技术学院"</f>
        <v>黔东南民族职业技术学院</v>
      </c>
    </row>
    <row r="352" spans="1:7" ht="15" customHeight="1" x14ac:dyDescent="0.4">
      <c r="A352" s="2">
        <v>351</v>
      </c>
      <c r="B352" s="3" t="s">
        <v>10</v>
      </c>
      <c r="C352" s="2" t="s">
        <v>8</v>
      </c>
      <c r="D352" s="3" t="str">
        <f>"李菊花"</f>
        <v>李菊花</v>
      </c>
      <c r="E352" s="3" t="str">
        <f t="shared" si="30"/>
        <v>女</v>
      </c>
      <c r="F352" s="3" t="str">
        <f t="shared" si="29"/>
        <v>大专</v>
      </c>
      <c r="G352" s="3" t="str">
        <f>"海南医学院（函授）"</f>
        <v>海南医学院（函授）</v>
      </c>
    </row>
    <row r="353" spans="1:7" ht="15" customHeight="1" x14ac:dyDescent="0.4">
      <c r="A353" s="2">
        <v>352</v>
      </c>
      <c r="B353" s="3" t="s">
        <v>10</v>
      </c>
      <c r="C353" s="2" t="s">
        <v>8</v>
      </c>
      <c r="D353" s="3" t="str">
        <f>"符花香"</f>
        <v>符花香</v>
      </c>
      <c r="E353" s="3" t="str">
        <f t="shared" si="30"/>
        <v>女</v>
      </c>
      <c r="F353" s="3" t="str">
        <f t="shared" si="29"/>
        <v>大专</v>
      </c>
      <c r="G353" s="3" t="str">
        <f>"江西科技职业学院"</f>
        <v>江西科技职业学院</v>
      </c>
    </row>
    <row r="354" spans="1:7" ht="15" customHeight="1" x14ac:dyDescent="0.4">
      <c r="A354" s="2">
        <v>353</v>
      </c>
      <c r="B354" s="3" t="s">
        <v>10</v>
      </c>
      <c r="C354" s="2" t="s">
        <v>8</v>
      </c>
      <c r="D354" s="3" t="str">
        <f>"吴庭淑"</f>
        <v>吴庭淑</v>
      </c>
      <c r="E354" s="3" t="str">
        <f t="shared" si="30"/>
        <v>女</v>
      </c>
      <c r="F354" s="3" t="str">
        <f>"本科"</f>
        <v>本科</v>
      </c>
      <c r="G354" s="3" t="str">
        <f>"郑州工业应用技术学院"</f>
        <v>郑州工业应用技术学院</v>
      </c>
    </row>
    <row r="355" spans="1:7" ht="15" customHeight="1" x14ac:dyDescent="0.4">
      <c r="A355" s="2">
        <v>354</v>
      </c>
      <c r="B355" s="3" t="s">
        <v>10</v>
      </c>
      <c r="C355" s="2" t="s">
        <v>8</v>
      </c>
      <c r="D355" s="3" t="str">
        <f>"林婷"</f>
        <v>林婷</v>
      </c>
      <c r="E355" s="3" t="str">
        <f t="shared" si="30"/>
        <v>女</v>
      </c>
      <c r="F355" s="3" t="str">
        <f t="shared" ref="F355:F369" si="31">"大专"</f>
        <v>大专</v>
      </c>
      <c r="G355" s="3" t="str">
        <f>"海南科技职业大学"</f>
        <v>海南科技职业大学</v>
      </c>
    </row>
    <row r="356" spans="1:7" ht="15" customHeight="1" x14ac:dyDescent="0.4">
      <c r="A356" s="2">
        <v>355</v>
      </c>
      <c r="B356" s="3" t="s">
        <v>10</v>
      </c>
      <c r="C356" s="2" t="s">
        <v>8</v>
      </c>
      <c r="D356" s="3" t="str">
        <f>"陈玉秀"</f>
        <v>陈玉秀</v>
      </c>
      <c r="E356" s="3" t="str">
        <f t="shared" si="30"/>
        <v>女</v>
      </c>
      <c r="F356" s="3" t="str">
        <f t="shared" si="31"/>
        <v>大专</v>
      </c>
      <c r="G356" s="3" t="str">
        <f>"海南医学院"</f>
        <v>海南医学院</v>
      </c>
    </row>
    <row r="357" spans="1:7" ht="15" customHeight="1" x14ac:dyDescent="0.4">
      <c r="A357" s="2">
        <v>356</v>
      </c>
      <c r="B357" s="3" t="s">
        <v>10</v>
      </c>
      <c r="C357" s="2" t="s">
        <v>8</v>
      </c>
      <c r="D357" s="3" t="str">
        <f>"麦世丽"</f>
        <v>麦世丽</v>
      </c>
      <c r="E357" s="3" t="str">
        <f t="shared" si="30"/>
        <v>女</v>
      </c>
      <c r="F357" s="3" t="str">
        <f t="shared" si="31"/>
        <v>大专</v>
      </c>
      <c r="G357" s="3" t="str">
        <f>"湖北中医药高等专科学校"</f>
        <v>湖北中医药高等专科学校</v>
      </c>
    </row>
    <row r="358" spans="1:7" ht="15" customHeight="1" x14ac:dyDescent="0.4">
      <c r="A358" s="2">
        <v>357</v>
      </c>
      <c r="B358" s="3" t="s">
        <v>10</v>
      </c>
      <c r="C358" s="2" t="s">
        <v>8</v>
      </c>
      <c r="D358" s="3" t="str">
        <f>"李秋梅"</f>
        <v>李秋梅</v>
      </c>
      <c r="E358" s="3" t="str">
        <f t="shared" si="30"/>
        <v>女</v>
      </c>
      <c r="F358" s="3" t="str">
        <f t="shared" si="31"/>
        <v>大专</v>
      </c>
      <c r="G358" s="3" t="str">
        <f>"荆州职业技术学院"</f>
        <v>荆州职业技术学院</v>
      </c>
    </row>
    <row r="359" spans="1:7" ht="15" customHeight="1" x14ac:dyDescent="0.4">
      <c r="A359" s="2">
        <v>358</v>
      </c>
      <c r="B359" s="3" t="s">
        <v>10</v>
      </c>
      <c r="C359" s="2" t="s">
        <v>8</v>
      </c>
      <c r="D359" s="3" t="str">
        <f>"薛美柳"</f>
        <v>薛美柳</v>
      </c>
      <c r="E359" s="3" t="str">
        <f t="shared" si="30"/>
        <v>女</v>
      </c>
      <c r="F359" s="3" t="str">
        <f t="shared" si="31"/>
        <v>大专</v>
      </c>
      <c r="G359" s="3" t="str">
        <f>"荆州职业技术学院"</f>
        <v>荆州职业技术学院</v>
      </c>
    </row>
    <row r="360" spans="1:7" ht="15" customHeight="1" x14ac:dyDescent="0.4">
      <c r="A360" s="2">
        <v>359</v>
      </c>
      <c r="B360" s="3" t="s">
        <v>10</v>
      </c>
      <c r="C360" s="2" t="s">
        <v>8</v>
      </c>
      <c r="D360" s="3" t="str">
        <f>"林维静"</f>
        <v>林维静</v>
      </c>
      <c r="E360" s="3" t="str">
        <f t="shared" si="30"/>
        <v>女</v>
      </c>
      <c r="F360" s="3" t="str">
        <f t="shared" si="31"/>
        <v>大专</v>
      </c>
      <c r="G360" s="3" t="str">
        <f>"阜新煤炭职工医学专科学校"</f>
        <v>阜新煤炭职工医学专科学校</v>
      </c>
    </row>
    <row r="361" spans="1:7" ht="15" customHeight="1" x14ac:dyDescent="0.4">
      <c r="A361" s="2">
        <v>360</v>
      </c>
      <c r="B361" s="3" t="s">
        <v>10</v>
      </c>
      <c r="C361" s="2" t="s">
        <v>8</v>
      </c>
      <c r="D361" s="3" t="str">
        <f>"张月丽"</f>
        <v>张月丽</v>
      </c>
      <c r="E361" s="3" t="str">
        <f t="shared" si="30"/>
        <v>女</v>
      </c>
      <c r="F361" s="3" t="str">
        <f t="shared" si="31"/>
        <v>大专</v>
      </c>
      <c r="G361" s="3" t="str">
        <f>"宜春职业技术学院"</f>
        <v>宜春职业技术学院</v>
      </c>
    </row>
    <row r="362" spans="1:7" ht="15" customHeight="1" x14ac:dyDescent="0.4">
      <c r="A362" s="2">
        <v>361</v>
      </c>
      <c r="B362" s="3" t="s">
        <v>10</v>
      </c>
      <c r="C362" s="2" t="s">
        <v>8</v>
      </c>
      <c r="D362" s="3" t="str">
        <f>"林沫"</f>
        <v>林沫</v>
      </c>
      <c r="E362" s="3" t="str">
        <f t="shared" si="30"/>
        <v>女</v>
      </c>
      <c r="F362" s="3" t="str">
        <f t="shared" si="31"/>
        <v>大专</v>
      </c>
      <c r="G362" s="3" t="str">
        <f>"海南医学院"</f>
        <v>海南医学院</v>
      </c>
    </row>
    <row r="363" spans="1:7" ht="15" customHeight="1" x14ac:dyDescent="0.4">
      <c r="A363" s="2">
        <v>362</v>
      </c>
      <c r="B363" s="3" t="s">
        <v>10</v>
      </c>
      <c r="C363" s="2" t="s">
        <v>8</v>
      </c>
      <c r="D363" s="3" t="str">
        <f>"林秀芳"</f>
        <v>林秀芳</v>
      </c>
      <c r="E363" s="3" t="str">
        <f t="shared" si="30"/>
        <v>女</v>
      </c>
      <c r="F363" s="3" t="str">
        <f t="shared" si="31"/>
        <v>大专</v>
      </c>
      <c r="G363" s="3" t="str">
        <f>"江西中医药高等专科学校"</f>
        <v>江西中医药高等专科学校</v>
      </c>
    </row>
    <row r="364" spans="1:7" ht="15" customHeight="1" x14ac:dyDescent="0.4">
      <c r="A364" s="2">
        <v>363</v>
      </c>
      <c r="B364" s="3" t="s">
        <v>10</v>
      </c>
      <c r="C364" s="2" t="s">
        <v>8</v>
      </c>
      <c r="D364" s="3" t="str">
        <f>"曾丹霞"</f>
        <v>曾丹霞</v>
      </c>
      <c r="E364" s="3" t="str">
        <f t="shared" si="30"/>
        <v>女</v>
      </c>
      <c r="F364" s="3" t="str">
        <f t="shared" si="31"/>
        <v>大专</v>
      </c>
      <c r="G364" s="3" t="str">
        <f>"海南医学院"</f>
        <v>海南医学院</v>
      </c>
    </row>
    <row r="365" spans="1:7" ht="15" customHeight="1" x14ac:dyDescent="0.4">
      <c r="A365" s="2">
        <v>364</v>
      </c>
      <c r="B365" s="3" t="s">
        <v>10</v>
      </c>
      <c r="C365" s="2" t="s">
        <v>8</v>
      </c>
      <c r="D365" s="3" t="str">
        <f>"王神爱"</f>
        <v>王神爱</v>
      </c>
      <c r="E365" s="3" t="str">
        <f t="shared" si="30"/>
        <v>女</v>
      </c>
      <c r="F365" s="3" t="str">
        <f t="shared" si="31"/>
        <v>大专</v>
      </c>
      <c r="G365" s="3" t="str">
        <f>"海南省医学院"</f>
        <v>海南省医学院</v>
      </c>
    </row>
    <row r="366" spans="1:7" ht="15" customHeight="1" x14ac:dyDescent="0.4">
      <c r="A366" s="2">
        <v>365</v>
      </c>
      <c r="B366" s="3" t="s">
        <v>10</v>
      </c>
      <c r="C366" s="2" t="s">
        <v>8</v>
      </c>
      <c r="D366" s="3" t="str">
        <f>"李玉珠"</f>
        <v>李玉珠</v>
      </c>
      <c r="E366" s="3" t="str">
        <f t="shared" si="30"/>
        <v>女</v>
      </c>
      <c r="F366" s="3" t="str">
        <f t="shared" si="31"/>
        <v>大专</v>
      </c>
      <c r="G366" s="3" t="str">
        <f>"海南医学院"</f>
        <v>海南医学院</v>
      </c>
    </row>
    <row r="367" spans="1:7" ht="15" customHeight="1" x14ac:dyDescent="0.4">
      <c r="A367" s="2">
        <v>366</v>
      </c>
      <c r="B367" s="3" t="s">
        <v>10</v>
      </c>
      <c r="C367" s="2" t="s">
        <v>8</v>
      </c>
      <c r="D367" s="3" t="str">
        <f>"唐婆莲"</f>
        <v>唐婆莲</v>
      </c>
      <c r="E367" s="3" t="str">
        <f t="shared" si="30"/>
        <v>女</v>
      </c>
      <c r="F367" s="3" t="str">
        <f t="shared" si="31"/>
        <v>大专</v>
      </c>
      <c r="G367" s="3" t="str">
        <f>"淮南联合大学"</f>
        <v>淮南联合大学</v>
      </c>
    </row>
    <row r="368" spans="1:7" ht="15" customHeight="1" x14ac:dyDescent="0.4">
      <c r="A368" s="2">
        <v>367</v>
      </c>
      <c r="B368" s="3" t="s">
        <v>10</v>
      </c>
      <c r="C368" s="2" t="s">
        <v>8</v>
      </c>
      <c r="D368" s="3" t="str">
        <f>"陈菲"</f>
        <v>陈菲</v>
      </c>
      <c r="E368" s="3" t="str">
        <f t="shared" si="30"/>
        <v>女</v>
      </c>
      <c r="F368" s="3" t="str">
        <f t="shared" si="31"/>
        <v>大专</v>
      </c>
      <c r="G368" s="3" t="str">
        <f>"海南医学院"</f>
        <v>海南医学院</v>
      </c>
    </row>
    <row r="369" spans="1:7" ht="15" customHeight="1" x14ac:dyDescent="0.4">
      <c r="A369" s="2">
        <v>368</v>
      </c>
      <c r="B369" s="3" t="s">
        <v>10</v>
      </c>
      <c r="C369" s="2" t="s">
        <v>8</v>
      </c>
      <c r="D369" s="3" t="str">
        <f>"简献兰"</f>
        <v>简献兰</v>
      </c>
      <c r="E369" s="3" t="str">
        <f t="shared" si="30"/>
        <v>女</v>
      </c>
      <c r="F369" s="3" t="str">
        <f t="shared" si="31"/>
        <v>大专</v>
      </c>
      <c r="G369" s="3" t="str">
        <f>"海南医学院"</f>
        <v>海南医学院</v>
      </c>
    </row>
    <row r="370" spans="1:7" ht="15" customHeight="1" x14ac:dyDescent="0.4">
      <c r="A370" s="2">
        <v>369</v>
      </c>
      <c r="B370" s="3" t="s">
        <v>10</v>
      </c>
      <c r="C370" s="2" t="s">
        <v>8</v>
      </c>
      <c r="D370" s="3" t="str">
        <f>"刘桂汝"</f>
        <v>刘桂汝</v>
      </c>
      <c r="E370" s="3" t="str">
        <f t="shared" si="30"/>
        <v>女</v>
      </c>
      <c r="F370" s="3" t="str">
        <f>"本科"</f>
        <v>本科</v>
      </c>
      <c r="G370" s="3" t="str">
        <f>"海南省海口市卫生职业学院"</f>
        <v>海南省海口市卫生职业学院</v>
      </c>
    </row>
    <row r="371" spans="1:7" ht="15" customHeight="1" x14ac:dyDescent="0.4">
      <c r="A371" s="2">
        <v>370</v>
      </c>
      <c r="B371" s="3" t="s">
        <v>10</v>
      </c>
      <c r="C371" s="2" t="s">
        <v>8</v>
      </c>
      <c r="D371" s="3" t="str">
        <f>"谢秋琪"</f>
        <v>谢秋琪</v>
      </c>
      <c r="E371" s="3" t="str">
        <f t="shared" si="30"/>
        <v>女</v>
      </c>
      <c r="F371" s="3" t="str">
        <f>"大专"</f>
        <v>大专</v>
      </c>
      <c r="G371" s="3" t="str">
        <f>"海南医学院"</f>
        <v>海南医学院</v>
      </c>
    </row>
    <row r="372" spans="1:7" ht="15" customHeight="1" x14ac:dyDescent="0.4">
      <c r="A372" s="2">
        <v>371</v>
      </c>
      <c r="B372" s="3" t="s">
        <v>10</v>
      </c>
      <c r="C372" s="2" t="s">
        <v>8</v>
      </c>
      <c r="D372" s="3" t="str">
        <f>"吴群凤"</f>
        <v>吴群凤</v>
      </c>
      <c r="E372" s="3" t="str">
        <f t="shared" si="30"/>
        <v>女</v>
      </c>
      <c r="F372" s="3" t="str">
        <f>"大专"</f>
        <v>大专</v>
      </c>
      <c r="G372" s="3" t="str">
        <f>"江西科技职业学院"</f>
        <v>江西科技职业学院</v>
      </c>
    </row>
    <row r="373" spans="1:7" ht="15" customHeight="1" x14ac:dyDescent="0.4">
      <c r="A373" s="2">
        <v>372</v>
      </c>
      <c r="B373" s="3" t="s">
        <v>10</v>
      </c>
      <c r="C373" s="2" t="s">
        <v>8</v>
      </c>
      <c r="D373" s="3" t="str">
        <f>"王初宽"</f>
        <v>王初宽</v>
      </c>
      <c r="E373" s="3" t="str">
        <f t="shared" si="30"/>
        <v>女</v>
      </c>
      <c r="F373" s="3" t="str">
        <f>"大专"</f>
        <v>大专</v>
      </c>
      <c r="G373" s="3" t="str">
        <f>"济源职业技术学院"</f>
        <v>济源职业技术学院</v>
      </c>
    </row>
    <row r="374" spans="1:7" ht="15" customHeight="1" x14ac:dyDescent="0.4">
      <c r="A374" s="2">
        <v>373</v>
      </c>
      <c r="B374" s="3" t="s">
        <v>10</v>
      </c>
      <c r="C374" s="2" t="s">
        <v>8</v>
      </c>
      <c r="D374" s="3" t="str">
        <f>"林敏"</f>
        <v>林敏</v>
      </c>
      <c r="E374" s="3" t="str">
        <f t="shared" si="30"/>
        <v>女</v>
      </c>
      <c r="F374" s="3" t="str">
        <f>"大专"</f>
        <v>大专</v>
      </c>
      <c r="G374" s="3" t="str">
        <f>"海南医学院"</f>
        <v>海南医学院</v>
      </c>
    </row>
    <row r="375" spans="1:7" ht="15" customHeight="1" x14ac:dyDescent="0.4">
      <c r="A375" s="2">
        <v>374</v>
      </c>
      <c r="B375" s="3" t="s">
        <v>10</v>
      </c>
      <c r="C375" s="2" t="s">
        <v>8</v>
      </c>
      <c r="D375" s="3" t="str">
        <f>"王秀丽"</f>
        <v>王秀丽</v>
      </c>
      <c r="E375" s="3" t="str">
        <f t="shared" si="30"/>
        <v>女</v>
      </c>
      <c r="F375" s="3" t="str">
        <f>"本科"</f>
        <v>本科</v>
      </c>
      <c r="G375" s="3" t="str">
        <f>"南昌大学"</f>
        <v>南昌大学</v>
      </c>
    </row>
    <row r="376" spans="1:7" ht="15" customHeight="1" x14ac:dyDescent="0.4">
      <c r="A376" s="2">
        <v>375</v>
      </c>
      <c r="B376" s="3" t="s">
        <v>10</v>
      </c>
      <c r="C376" s="2" t="s">
        <v>8</v>
      </c>
      <c r="D376" s="3" t="str">
        <f>"符雪娥"</f>
        <v>符雪娥</v>
      </c>
      <c r="E376" s="3" t="str">
        <f t="shared" si="30"/>
        <v>女</v>
      </c>
      <c r="F376" s="3" t="str">
        <f t="shared" ref="F376:F392" si="32">"大专"</f>
        <v>大专</v>
      </c>
      <c r="G376" s="3" t="str">
        <f>"海南医学院"</f>
        <v>海南医学院</v>
      </c>
    </row>
    <row r="377" spans="1:7" ht="15" customHeight="1" x14ac:dyDescent="0.4">
      <c r="A377" s="2">
        <v>376</v>
      </c>
      <c r="B377" s="3" t="s">
        <v>10</v>
      </c>
      <c r="C377" s="2" t="s">
        <v>8</v>
      </c>
      <c r="D377" s="3" t="str">
        <f>"高秀妹"</f>
        <v>高秀妹</v>
      </c>
      <c r="E377" s="3" t="str">
        <f t="shared" si="30"/>
        <v>女</v>
      </c>
      <c r="F377" s="3" t="str">
        <f t="shared" si="32"/>
        <v>大专</v>
      </c>
      <c r="G377" s="3" t="str">
        <f>"海南医学院"</f>
        <v>海南医学院</v>
      </c>
    </row>
    <row r="378" spans="1:7" ht="15" customHeight="1" x14ac:dyDescent="0.4">
      <c r="A378" s="2">
        <v>377</v>
      </c>
      <c r="B378" s="3" t="s">
        <v>10</v>
      </c>
      <c r="C378" s="2" t="s">
        <v>8</v>
      </c>
      <c r="D378" s="3" t="str">
        <f>"林建美"</f>
        <v>林建美</v>
      </c>
      <c r="E378" s="3" t="str">
        <f t="shared" si="30"/>
        <v>女</v>
      </c>
      <c r="F378" s="3" t="str">
        <f t="shared" si="32"/>
        <v>大专</v>
      </c>
      <c r="G378" s="3" t="str">
        <f>"海南医学院"</f>
        <v>海南医学院</v>
      </c>
    </row>
    <row r="379" spans="1:7" ht="15" customHeight="1" x14ac:dyDescent="0.4">
      <c r="A379" s="2">
        <v>378</v>
      </c>
      <c r="B379" s="3" t="s">
        <v>10</v>
      </c>
      <c r="C379" s="2" t="s">
        <v>8</v>
      </c>
      <c r="D379" s="3" t="str">
        <f>"蔡秀尾"</f>
        <v>蔡秀尾</v>
      </c>
      <c r="E379" s="3" t="str">
        <f t="shared" si="30"/>
        <v>女</v>
      </c>
      <c r="F379" s="3" t="str">
        <f t="shared" si="32"/>
        <v>大专</v>
      </c>
      <c r="G379" s="3" t="str">
        <f>"长沙医学院"</f>
        <v>长沙医学院</v>
      </c>
    </row>
    <row r="380" spans="1:7" ht="15" customHeight="1" x14ac:dyDescent="0.4">
      <c r="A380" s="2">
        <v>379</v>
      </c>
      <c r="B380" s="3" t="s">
        <v>10</v>
      </c>
      <c r="C380" s="2" t="s">
        <v>8</v>
      </c>
      <c r="D380" s="3" t="str">
        <f>"薛玉保"</f>
        <v>薛玉保</v>
      </c>
      <c r="E380" s="3" t="str">
        <f t="shared" si="30"/>
        <v>女</v>
      </c>
      <c r="F380" s="3" t="str">
        <f t="shared" si="32"/>
        <v>大专</v>
      </c>
      <c r="G380" s="3" t="str">
        <f>"海南科技职业大学"</f>
        <v>海南科技职业大学</v>
      </c>
    </row>
    <row r="381" spans="1:7" ht="15" customHeight="1" x14ac:dyDescent="0.4">
      <c r="A381" s="2">
        <v>380</v>
      </c>
      <c r="B381" s="3" t="s">
        <v>10</v>
      </c>
      <c r="C381" s="2" t="s">
        <v>8</v>
      </c>
      <c r="D381" s="3" t="str">
        <f>"吴俊美"</f>
        <v>吴俊美</v>
      </c>
      <c r="E381" s="3" t="str">
        <f t="shared" si="30"/>
        <v>女</v>
      </c>
      <c r="F381" s="3" t="str">
        <f t="shared" si="32"/>
        <v>大专</v>
      </c>
      <c r="G381" s="3" t="str">
        <f>"海南医学院"</f>
        <v>海南医学院</v>
      </c>
    </row>
    <row r="382" spans="1:7" ht="15" customHeight="1" x14ac:dyDescent="0.4">
      <c r="A382" s="2">
        <v>381</v>
      </c>
      <c r="B382" s="3" t="s">
        <v>10</v>
      </c>
      <c r="C382" s="2" t="s">
        <v>8</v>
      </c>
      <c r="D382" s="3" t="str">
        <f>"符连姑"</f>
        <v>符连姑</v>
      </c>
      <c r="E382" s="3" t="str">
        <f t="shared" si="30"/>
        <v>女</v>
      </c>
      <c r="F382" s="3" t="str">
        <f t="shared" si="32"/>
        <v>大专</v>
      </c>
      <c r="G382" s="3" t="str">
        <f>"海南科技职业大学"</f>
        <v>海南科技职业大学</v>
      </c>
    </row>
    <row r="383" spans="1:7" ht="15" customHeight="1" x14ac:dyDescent="0.4">
      <c r="A383" s="2">
        <v>382</v>
      </c>
      <c r="B383" s="3" t="s">
        <v>10</v>
      </c>
      <c r="C383" s="2" t="s">
        <v>8</v>
      </c>
      <c r="D383" s="3" t="str">
        <f>"梁燕"</f>
        <v>梁燕</v>
      </c>
      <c r="E383" s="3" t="str">
        <f t="shared" si="30"/>
        <v>女</v>
      </c>
      <c r="F383" s="3" t="str">
        <f t="shared" si="32"/>
        <v>大专</v>
      </c>
      <c r="G383" s="3" t="str">
        <f>"海南医学院"</f>
        <v>海南医学院</v>
      </c>
    </row>
    <row r="384" spans="1:7" ht="15" customHeight="1" x14ac:dyDescent="0.4">
      <c r="A384" s="2">
        <v>383</v>
      </c>
      <c r="B384" s="3" t="s">
        <v>10</v>
      </c>
      <c r="C384" s="2" t="s">
        <v>8</v>
      </c>
      <c r="D384" s="3" t="str">
        <f>"李基芳"</f>
        <v>李基芳</v>
      </c>
      <c r="E384" s="3" t="str">
        <f t="shared" si="30"/>
        <v>女</v>
      </c>
      <c r="F384" s="3" t="str">
        <f t="shared" si="32"/>
        <v>大专</v>
      </c>
      <c r="G384" s="3" t="str">
        <f>"海南科技职业大学"</f>
        <v>海南科技职业大学</v>
      </c>
    </row>
    <row r="385" spans="1:7" ht="15" customHeight="1" x14ac:dyDescent="0.4">
      <c r="A385" s="2">
        <v>384</v>
      </c>
      <c r="B385" s="3" t="s">
        <v>10</v>
      </c>
      <c r="C385" s="2" t="s">
        <v>8</v>
      </c>
      <c r="D385" s="3" t="str">
        <f>"符茵茵"</f>
        <v>符茵茵</v>
      </c>
      <c r="E385" s="3" t="str">
        <f t="shared" si="30"/>
        <v>女</v>
      </c>
      <c r="F385" s="3" t="str">
        <f t="shared" si="32"/>
        <v>大专</v>
      </c>
      <c r="G385" s="3" t="str">
        <f>"海南科技职业大学"</f>
        <v>海南科技职业大学</v>
      </c>
    </row>
    <row r="386" spans="1:7" ht="15" customHeight="1" x14ac:dyDescent="0.4">
      <c r="A386" s="2">
        <v>385</v>
      </c>
      <c r="B386" s="3" t="s">
        <v>10</v>
      </c>
      <c r="C386" s="2" t="s">
        <v>8</v>
      </c>
      <c r="D386" s="3" t="str">
        <f>"王月琼"</f>
        <v>王月琼</v>
      </c>
      <c r="E386" s="3" t="str">
        <f t="shared" si="30"/>
        <v>女</v>
      </c>
      <c r="F386" s="3" t="str">
        <f t="shared" si="32"/>
        <v>大专</v>
      </c>
      <c r="G386" s="3" t="str">
        <f>"湖南医药学院"</f>
        <v>湖南医药学院</v>
      </c>
    </row>
    <row r="387" spans="1:7" ht="15" customHeight="1" x14ac:dyDescent="0.4">
      <c r="A387" s="2">
        <v>386</v>
      </c>
      <c r="B387" s="3" t="s">
        <v>10</v>
      </c>
      <c r="C387" s="2" t="s">
        <v>8</v>
      </c>
      <c r="D387" s="3" t="str">
        <f>"刘美娟"</f>
        <v>刘美娟</v>
      </c>
      <c r="E387" s="3" t="str">
        <f t="shared" si="30"/>
        <v>女</v>
      </c>
      <c r="F387" s="3" t="str">
        <f t="shared" si="32"/>
        <v>大专</v>
      </c>
      <c r="G387" s="3" t="str">
        <f>"海南医学院"</f>
        <v>海南医学院</v>
      </c>
    </row>
    <row r="388" spans="1:7" ht="15" customHeight="1" x14ac:dyDescent="0.4">
      <c r="A388" s="2">
        <v>387</v>
      </c>
      <c r="B388" s="3" t="s">
        <v>10</v>
      </c>
      <c r="C388" s="2" t="s">
        <v>8</v>
      </c>
      <c r="D388" s="3" t="str">
        <f>"钟云捷"</f>
        <v>钟云捷</v>
      </c>
      <c r="E388" s="3" t="str">
        <f t="shared" si="30"/>
        <v>女</v>
      </c>
      <c r="F388" s="3" t="str">
        <f t="shared" si="32"/>
        <v>大专</v>
      </c>
      <c r="G388" s="3" t="str">
        <f>"海南医学院"</f>
        <v>海南医学院</v>
      </c>
    </row>
    <row r="389" spans="1:7" ht="15" customHeight="1" x14ac:dyDescent="0.4">
      <c r="A389" s="2">
        <v>388</v>
      </c>
      <c r="B389" s="3" t="s">
        <v>10</v>
      </c>
      <c r="C389" s="2" t="s">
        <v>8</v>
      </c>
      <c r="D389" s="3" t="str">
        <f>"梁有妹"</f>
        <v>梁有妹</v>
      </c>
      <c r="E389" s="3" t="str">
        <f t="shared" si="30"/>
        <v>女</v>
      </c>
      <c r="F389" s="3" t="str">
        <f t="shared" si="32"/>
        <v>大专</v>
      </c>
      <c r="G389" s="3" t="str">
        <f>"2021.01"</f>
        <v>2021.01</v>
      </c>
    </row>
    <row r="390" spans="1:7" ht="15" customHeight="1" x14ac:dyDescent="0.4">
      <c r="A390" s="2">
        <v>389</v>
      </c>
      <c r="B390" s="3" t="s">
        <v>10</v>
      </c>
      <c r="C390" s="2" t="s">
        <v>8</v>
      </c>
      <c r="D390" s="3" t="str">
        <f>"吴丽曼"</f>
        <v>吴丽曼</v>
      </c>
      <c r="E390" s="3" t="str">
        <f t="shared" si="30"/>
        <v>女</v>
      </c>
      <c r="F390" s="3" t="str">
        <f t="shared" si="32"/>
        <v>大专</v>
      </c>
      <c r="G390" s="3" t="str">
        <f>"海南科技职业大学"</f>
        <v>海南科技职业大学</v>
      </c>
    </row>
    <row r="391" spans="1:7" ht="15" customHeight="1" x14ac:dyDescent="0.4">
      <c r="A391" s="2">
        <v>390</v>
      </c>
      <c r="B391" s="3" t="s">
        <v>10</v>
      </c>
      <c r="C391" s="2" t="s">
        <v>8</v>
      </c>
      <c r="D391" s="3" t="str">
        <f>"朱兰花"</f>
        <v>朱兰花</v>
      </c>
      <c r="E391" s="3" t="str">
        <f t="shared" si="30"/>
        <v>女</v>
      </c>
      <c r="F391" s="3" t="str">
        <f t="shared" si="32"/>
        <v>大专</v>
      </c>
      <c r="G391" s="3" t="str">
        <f>"海南科技职业学校"</f>
        <v>海南科技职业学校</v>
      </c>
    </row>
    <row r="392" spans="1:7" ht="15" customHeight="1" x14ac:dyDescent="0.4">
      <c r="A392" s="2">
        <v>391</v>
      </c>
      <c r="B392" s="3" t="s">
        <v>10</v>
      </c>
      <c r="C392" s="2" t="s">
        <v>8</v>
      </c>
      <c r="D392" s="3" t="str">
        <f>"薛梅香"</f>
        <v>薛梅香</v>
      </c>
      <c r="E392" s="3" t="str">
        <f t="shared" si="30"/>
        <v>女</v>
      </c>
      <c r="F392" s="3" t="str">
        <f t="shared" si="32"/>
        <v>大专</v>
      </c>
      <c r="G392" s="3" t="str">
        <f>"海南医学院"</f>
        <v>海南医学院</v>
      </c>
    </row>
    <row r="393" spans="1:7" ht="15" customHeight="1" x14ac:dyDescent="0.4">
      <c r="A393" s="2">
        <v>392</v>
      </c>
      <c r="B393" s="3" t="s">
        <v>10</v>
      </c>
      <c r="C393" s="2" t="s">
        <v>8</v>
      </c>
      <c r="D393" s="3" t="str">
        <f>"符菊女"</f>
        <v>符菊女</v>
      </c>
      <c r="E393" s="3" t="str">
        <f t="shared" si="30"/>
        <v>女</v>
      </c>
      <c r="F393" s="3" t="str">
        <f>"本科"</f>
        <v>本科</v>
      </c>
      <c r="G393" s="3" t="str">
        <f>"海南医学院"</f>
        <v>海南医学院</v>
      </c>
    </row>
    <row r="394" spans="1:7" ht="15" customHeight="1" x14ac:dyDescent="0.4">
      <c r="A394" s="2">
        <v>393</v>
      </c>
      <c r="B394" s="3" t="s">
        <v>10</v>
      </c>
      <c r="C394" s="2" t="s">
        <v>8</v>
      </c>
      <c r="D394" s="3" t="str">
        <f>"李兑坤"</f>
        <v>李兑坤</v>
      </c>
      <c r="E394" s="3" t="str">
        <f t="shared" si="30"/>
        <v>女</v>
      </c>
      <c r="F394" s="3" t="str">
        <f>"大专"</f>
        <v>大专</v>
      </c>
      <c r="G394" s="3" t="str">
        <f>"淮南联合大学"</f>
        <v>淮南联合大学</v>
      </c>
    </row>
    <row r="395" spans="1:7" ht="15" customHeight="1" x14ac:dyDescent="0.4">
      <c r="A395" s="2">
        <v>394</v>
      </c>
      <c r="B395" s="3" t="s">
        <v>10</v>
      </c>
      <c r="C395" s="2" t="s">
        <v>8</v>
      </c>
      <c r="D395" s="3" t="str">
        <f>"曾家玲"</f>
        <v>曾家玲</v>
      </c>
      <c r="E395" s="3" t="str">
        <f t="shared" si="30"/>
        <v>女</v>
      </c>
      <c r="F395" s="3" t="str">
        <f>"大专"</f>
        <v>大专</v>
      </c>
      <c r="G395" s="3" t="str">
        <f>"海南医学院"</f>
        <v>海南医学院</v>
      </c>
    </row>
    <row r="396" spans="1:7" ht="15" customHeight="1" x14ac:dyDescent="0.4">
      <c r="A396" s="2">
        <v>395</v>
      </c>
      <c r="B396" s="3" t="s">
        <v>10</v>
      </c>
      <c r="C396" s="2" t="s">
        <v>8</v>
      </c>
      <c r="D396" s="3" t="str">
        <f>"谢敏香"</f>
        <v>谢敏香</v>
      </c>
      <c r="E396" s="3" t="str">
        <f t="shared" si="30"/>
        <v>女</v>
      </c>
      <c r="F396" s="3" t="str">
        <f>"大专"</f>
        <v>大专</v>
      </c>
      <c r="G396" s="3" t="str">
        <f>"海南科技职业大学"</f>
        <v>海南科技职业大学</v>
      </c>
    </row>
    <row r="397" spans="1:7" ht="15" customHeight="1" x14ac:dyDescent="0.4">
      <c r="A397" s="2">
        <v>396</v>
      </c>
      <c r="B397" s="3" t="s">
        <v>10</v>
      </c>
      <c r="C397" s="2" t="s">
        <v>8</v>
      </c>
      <c r="D397" s="3" t="str">
        <f>"李微玉"</f>
        <v>李微玉</v>
      </c>
      <c r="E397" s="3" t="str">
        <f t="shared" si="30"/>
        <v>女</v>
      </c>
      <c r="F397" s="3" t="str">
        <f>"本科"</f>
        <v>本科</v>
      </c>
      <c r="G397" s="3" t="str">
        <f>"江西科技学院"</f>
        <v>江西科技学院</v>
      </c>
    </row>
    <row r="398" spans="1:7" ht="15" customHeight="1" x14ac:dyDescent="0.4">
      <c r="A398" s="2">
        <v>397</v>
      </c>
      <c r="B398" s="3" t="s">
        <v>10</v>
      </c>
      <c r="C398" s="2" t="s">
        <v>8</v>
      </c>
      <c r="D398" s="3" t="str">
        <f>"李海娟"</f>
        <v>李海娟</v>
      </c>
      <c r="E398" s="3" t="str">
        <f t="shared" si="30"/>
        <v>女</v>
      </c>
      <c r="F398" s="3" t="str">
        <f>"大专"</f>
        <v>大专</v>
      </c>
      <c r="G398" s="3" t="str">
        <f>"海南医学院"</f>
        <v>海南医学院</v>
      </c>
    </row>
    <row r="399" spans="1:7" ht="15" customHeight="1" x14ac:dyDescent="0.4">
      <c r="A399" s="2">
        <v>398</v>
      </c>
      <c r="B399" s="3" t="s">
        <v>10</v>
      </c>
      <c r="C399" s="2" t="s">
        <v>8</v>
      </c>
      <c r="D399" s="3" t="str">
        <f>"符颖丹"</f>
        <v>符颖丹</v>
      </c>
      <c r="E399" s="3" t="str">
        <f t="shared" si="30"/>
        <v>女</v>
      </c>
      <c r="F399" s="3" t="str">
        <f>"大专"</f>
        <v>大专</v>
      </c>
      <c r="G399" s="3" t="str">
        <f>"海南医学院"</f>
        <v>海南医学院</v>
      </c>
    </row>
    <row r="400" spans="1:7" ht="15" customHeight="1" x14ac:dyDescent="0.4">
      <c r="A400" s="2">
        <v>399</v>
      </c>
      <c r="B400" s="3" t="s">
        <v>10</v>
      </c>
      <c r="C400" s="2" t="s">
        <v>8</v>
      </c>
      <c r="D400" s="3" t="str">
        <f>"陈一然"</f>
        <v>陈一然</v>
      </c>
      <c r="E400" s="3" t="str">
        <f t="shared" si="30"/>
        <v>女</v>
      </c>
      <c r="F400" s="3" t="str">
        <f>"大专"</f>
        <v>大专</v>
      </c>
      <c r="G400" s="3" t="str">
        <f>"通辽职业学院"</f>
        <v>通辽职业学院</v>
      </c>
    </row>
    <row r="401" spans="1:7" ht="15" customHeight="1" x14ac:dyDescent="0.4">
      <c r="A401" s="2">
        <v>400</v>
      </c>
      <c r="B401" s="3" t="s">
        <v>10</v>
      </c>
      <c r="C401" s="2" t="s">
        <v>8</v>
      </c>
      <c r="D401" s="3" t="str">
        <f>"梁石丹"</f>
        <v>梁石丹</v>
      </c>
      <c r="E401" s="3" t="str">
        <f t="shared" si="30"/>
        <v>女</v>
      </c>
      <c r="F401" s="3" t="str">
        <f>"大专"</f>
        <v>大专</v>
      </c>
      <c r="G401" s="3" t="str">
        <f>"海南医学院"</f>
        <v>海南医学院</v>
      </c>
    </row>
    <row r="402" spans="1:7" ht="15" customHeight="1" x14ac:dyDescent="0.4">
      <c r="A402" s="2">
        <v>401</v>
      </c>
      <c r="B402" s="3" t="s">
        <v>10</v>
      </c>
      <c r="C402" s="2" t="s">
        <v>8</v>
      </c>
      <c r="D402" s="3" t="str">
        <f>"刘淑静"</f>
        <v>刘淑静</v>
      </c>
      <c r="E402" s="3" t="str">
        <f t="shared" si="30"/>
        <v>女</v>
      </c>
      <c r="F402" s="3" t="str">
        <f>"本科"</f>
        <v>本科</v>
      </c>
      <c r="G402" s="3" t="str">
        <f>"郑州工业应用技术学院"</f>
        <v>郑州工业应用技术学院</v>
      </c>
    </row>
    <row r="403" spans="1:7" ht="15" customHeight="1" x14ac:dyDescent="0.4">
      <c r="A403" s="2">
        <v>402</v>
      </c>
      <c r="B403" s="3" t="s">
        <v>10</v>
      </c>
      <c r="C403" s="2" t="s">
        <v>8</v>
      </c>
      <c r="D403" s="3" t="str">
        <f>"王春柳"</f>
        <v>王春柳</v>
      </c>
      <c r="E403" s="3" t="str">
        <f t="shared" si="30"/>
        <v>女</v>
      </c>
      <c r="F403" s="3" t="str">
        <f>"大专"</f>
        <v>大专</v>
      </c>
      <c r="G403" s="3" t="str">
        <f>"海南医学院"</f>
        <v>海南医学院</v>
      </c>
    </row>
    <row r="404" spans="1:7" ht="15" customHeight="1" x14ac:dyDescent="0.4">
      <c r="A404" s="2">
        <v>403</v>
      </c>
      <c r="B404" s="3" t="s">
        <v>10</v>
      </c>
      <c r="C404" s="2" t="s">
        <v>8</v>
      </c>
      <c r="D404" s="3" t="str">
        <f>"王学英"</f>
        <v>王学英</v>
      </c>
      <c r="E404" s="3" t="str">
        <f t="shared" si="30"/>
        <v>女</v>
      </c>
      <c r="F404" s="3" t="str">
        <f>"大专"</f>
        <v>大专</v>
      </c>
      <c r="G404" s="3" t="str">
        <f>"海南科技职业大学"</f>
        <v>海南科技职业大学</v>
      </c>
    </row>
    <row r="405" spans="1:7" ht="15" customHeight="1" x14ac:dyDescent="0.4">
      <c r="A405" s="2">
        <v>404</v>
      </c>
      <c r="B405" s="3" t="s">
        <v>10</v>
      </c>
      <c r="C405" s="2" t="s">
        <v>8</v>
      </c>
      <c r="D405" s="3" t="str">
        <f>"陈晨"</f>
        <v>陈晨</v>
      </c>
      <c r="E405" s="3" t="str">
        <f t="shared" ref="E405:E468" si="33">"女"</f>
        <v>女</v>
      </c>
      <c r="F405" s="3" t="str">
        <f>"本科"</f>
        <v>本科</v>
      </c>
      <c r="G405" s="3" t="str">
        <f>"内蒙古民族大学"</f>
        <v>内蒙古民族大学</v>
      </c>
    </row>
    <row r="406" spans="1:7" ht="15" customHeight="1" x14ac:dyDescent="0.4">
      <c r="A406" s="2">
        <v>405</v>
      </c>
      <c r="B406" s="3" t="s">
        <v>10</v>
      </c>
      <c r="C406" s="2" t="s">
        <v>8</v>
      </c>
      <c r="D406" s="3" t="str">
        <f>"曾天玉"</f>
        <v>曾天玉</v>
      </c>
      <c r="E406" s="3" t="str">
        <f t="shared" si="33"/>
        <v>女</v>
      </c>
      <c r="F406" s="3" t="str">
        <f>"大专"</f>
        <v>大专</v>
      </c>
      <c r="G406" s="3" t="str">
        <f>"长春医学高等专科学校"</f>
        <v>长春医学高等专科学校</v>
      </c>
    </row>
    <row r="407" spans="1:7" ht="15" customHeight="1" x14ac:dyDescent="0.4">
      <c r="A407" s="2">
        <v>406</v>
      </c>
      <c r="B407" s="3" t="s">
        <v>10</v>
      </c>
      <c r="C407" s="2" t="s">
        <v>8</v>
      </c>
      <c r="D407" s="3" t="str">
        <f>"杜若飞"</f>
        <v>杜若飞</v>
      </c>
      <c r="E407" s="3" t="str">
        <f t="shared" si="33"/>
        <v>女</v>
      </c>
      <c r="F407" s="3" t="str">
        <f>"大专"</f>
        <v>大专</v>
      </c>
      <c r="G407" s="3" t="str">
        <f>"内蒙古民族大学"</f>
        <v>内蒙古民族大学</v>
      </c>
    </row>
    <row r="408" spans="1:7" ht="15" customHeight="1" x14ac:dyDescent="0.4">
      <c r="A408" s="2">
        <v>407</v>
      </c>
      <c r="B408" s="3" t="s">
        <v>10</v>
      </c>
      <c r="C408" s="2" t="s">
        <v>8</v>
      </c>
      <c r="D408" s="3" t="str">
        <f>"卜丽媛"</f>
        <v>卜丽媛</v>
      </c>
      <c r="E408" s="3" t="str">
        <f t="shared" si="33"/>
        <v>女</v>
      </c>
      <c r="F408" s="3" t="str">
        <f>"本科"</f>
        <v>本科</v>
      </c>
      <c r="G408" s="3" t="str">
        <f>"长沙医学院"</f>
        <v>长沙医学院</v>
      </c>
    </row>
    <row r="409" spans="1:7" ht="15" customHeight="1" x14ac:dyDescent="0.4">
      <c r="A409" s="2">
        <v>408</v>
      </c>
      <c r="B409" s="3" t="s">
        <v>10</v>
      </c>
      <c r="C409" s="2" t="s">
        <v>8</v>
      </c>
      <c r="D409" s="3" t="str">
        <f>"李红"</f>
        <v>李红</v>
      </c>
      <c r="E409" s="3" t="str">
        <f t="shared" si="33"/>
        <v>女</v>
      </c>
      <c r="F409" s="3" t="str">
        <f t="shared" ref="F409:F425" si="34">"大专"</f>
        <v>大专</v>
      </c>
      <c r="G409" s="3" t="str">
        <f>"海南医学院"</f>
        <v>海南医学院</v>
      </c>
    </row>
    <row r="410" spans="1:7" ht="15" customHeight="1" x14ac:dyDescent="0.4">
      <c r="A410" s="2">
        <v>409</v>
      </c>
      <c r="B410" s="3" t="s">
        <v>10</v>
      </c>
      <c r="C410" s="2" t="s">
        <v>8</v>
      </c>
      <c r="D410" s="3" t="str">
        <f>"傅少丽"</f>
        <v>傅少丽</v>
      </c>
      <c r="E410" s="3" t="str">
        <f t="shared" si="33"/>
        <v>女</v>
      </c>
      <c r="F410" s="3" t="str">
        <f t="shared" si="34"/>
        <v>大专</v>
      </c>
      <c r="G410" s="3" t="str">
        <f>"海南医学院"</f>
        <v>海南医学院</v>
      </c>
    </row>
    <row r="411" spans="1:7" ht="15" customHeight="1" x14ac:dyDescent="0.4">
      <c r="A411" s="2">
        <v>410</v>
      </c>
      <c r="B411" s="3" t="s">
        <v>10</v>
      </c>
      <c r="C411" s="2" t="s">
        <v>8</v>
      </c>
      <c r="D411" s="3" t="str">
        <f>"李精带"</f>
        <v>李精带</v>
      </c>
      <c r="E411" s="3" t="str">
        <f t="shared" si="33"/>
        <v>女</v>
      </c>
      <c r="F411" s="3" t="str">
        <f t="shared" si="34"/>
        <v>大专</v>
      </c>
      <c r="G411" s="3" t="str">
        <f>"湖北三峡职业技术学院"</f>
        <v>湖北三峡职业技术学院</v>
      </c>
    </row>
    <row r="412" spans="1:7" ht="15" customHeight="1" x14ac:dyDescent="0.4">
      <c r="A412" s="2">
        <v>411</v>
      </c>
      <c r="B412" s="3" t="s">
        <v>10</v>
      </c>
      <c r="C412" s="2" t="s">
        <v>8</v>
      </c>
      <c r="D412" s="3" t="str">
        <f>"符观爱"</f>
        <v>符观爱</v>
      </c>
      <c r="E412" s="3" t="str">
        <f t="shared" si="33"/>
        <v>女</v>
      </c>
      <c r="F412" s="3" t="str">
        <f t="shared" si="34"/>
        <v>大专</v>
      </c>
      <c r="G412" s="3" t="str">
        <f>"海南医学院"</f>
        <v>海南医学院</v>
      </c>
    </row>
    <row r="413" spans="1:7" ht="15" customHeight="1" x14ac:dyDescent="0.4">
      <c r="A413" s="2">
        <v>412</v>
      </c>
      <c r="B413" s="3" t="s">
        <v>10</v>
      </c>
      <c r="C413" s="2" t="s">
        <v>8</v>
      </c>
      <c r="D413" s="3" t="str">
        <f>"李开靓"</f>
        <v>李开靓</v>
      </c>
      <c r="E413" s="3" t="str">
        <f t="shared" si="33"/>
        <v>女</v>
      </c>
      <c r="F413" s="3" t="str">
        <f t="shared" si="34"/>
        <v>大专</v>
      </c>
      <c r="G413" s="3" t="str">
        <f>"湖北职业技术学院"</f>
        <v>湖北职业技术学院</v>
      </c>
    </row>
    <row r="414" spans="1:7" ht="15" customHeight="1" x14ac:dyDescent="0.4">
      <c r="A414" s="2">
        <v>413</v>
      </c>
      <c r="B414" s="3" t="s">
        <v>10</v>
      </c>
      <c r="C414" s="2" t="s">
        <v>8</v>
      </c>
      <c r="D414" s="3" t="str">
        <f>"谢吉英"</f>
        <v>谢吉英</v>
      </c>
      <c r="E414" s="3" t="str">
        <f t="shared" si="33"/>
        <v>女</v>
      </c>
      <c r="F414" s="3" t="str">
        <f t="shared" si="34"/>
        <v>大专</v>
      </c>
      <c r="G414" s="3" t="str">
        <f>"西安思源学院"</f>
        <v>西安思源学院</v>
      </c>
    </row>
    <row r="415" spans="1:7" ht="15" customHeight="1" x14ac:dyDescent="0.4">
      <c r="A415" s="2">
        <v>414</v>
      </c>
      <c r="B415" s="3" t="s">
        <v>10</v>
      </c>
      <c r="C415" s="2" t="s">
        <v>8</v>
      </c>
      <c r="D415" s="3" t="str">
        <f>"符晶晶"</f>
        <v>符晶晶</v>
      </c>
      <c r="E415" s="3" t="str">
        <f t="shared" si="33"/>
        <v>女</v>
      </c>
      <c r="F415" s="3" t="str">
        <f t="shared" si="34"/>
        <v>大专</v>
      </c>
      <c r="G415" s="3" t="str">
        <f>"海南省第四卫生学校"</f>
        <v>海南省第四卫生学校</v>
      </c>
    </row>
    <row r="416" spans="1:7" ht="15" customHeight="1" x14ac:dyDescent="0.4">
      <c r="A416" s="2">
        <v>415</v>
      </c>
      <c r="B416" s="3" t="s">
        <v>10</v>
      </c>
      <c r="C416" s="2" t="s">
        <v>8</v>
      </c>
      <c r="D416" s="3" t="str">
        <f>"符喜英"</f>
        <v>符喜英</v>
      </c>
      <c r="E416" s="3" t="str">
        <f t="shared" si="33"/>
        <v>女</v>
      </c>
      <c r="F416" s="3" t="str">
        <f t="shared" si="34"/>
        <v>大专</v>
      </c>
      <c r="G416" s="3" t="str">
        <f>"海南医学院"</f>
        <v>海南医学院</v>
      </c>
    </row>
    <row r="417" spans="1:7" ht="15" customHeight="1" x14ac:dyDescent="0.4">
      <c r="A417" s="2">
        <v>416</v>
      </c>
      <c r="B417" s="3" t="s">
        <v>10</v>
      </c>
      <c r="C417" s="2" t="s">
        <v>8</v>
      </c>
      <c r="D417" s="3" t="str">
        <f>"万博丽"</f>
        <v>万博丽</v>
      </c>
      <c r="E417" s="3" t="str">
        <f t="shared" si="33"/>
        <v>女</v>
      </c>
      <c r="F417" s="3" t="str">
        <f t="shared" si="34"/>
        <v>大专</v>
      </c>
      <c r="G417" s="3" t="str">
        <f>"海南科技职业大学"</f>
        <v>海南科技职业大学</v>
      </c>
    </row>
    <row r="418" spans="1:7" ht="15" customHeight="1" x14ac:dyDescent="0.4">
      <c r="A418" s="2">
        <v>417</v>
      </c>
      <c r="B418" s="3" t="s">
        <v>10</v>
      </c>
      <c r="C418" s="2" t="s">
        <v>8</v>
      </c>
      <c r="D418" s="3" t="str">
        <f>"李美桃"</f>
        <v>李美桃</v>
      </c>
      <c r="E418" s="3" t="str">
        <f t="shared" si="33"/>
        <v>女</v>
      </c>
      <c r="F418" s="3" t="str">
        <f t="shared" si="34"/>
        <v>大专</v>
      </c>
      <c r="G418" s="3" t="str">
        <f>"海南医学院"</f>
        <v>海南医学院</v>
      </c>
    </row>
    <row r="419" spans="1:7" ht="15" customHeight="1" x14ac:dyDescent="0.4">
      <c r="A419" s="2">
        <v>418</v>
      </c>
      <c r="B419" s="3" t="s">
        <v>10</v>
      </c>
      <c r="C419" s="2" t="s">
        <v>8</v>
      </c>
      <c r="D419" s="3" t="str">
        <f>"万娟霞"</f>
        <v>万娟霞</v>
      </c>
      <c r="E419" s="3" t="str">
        <f t="shared" si="33"/>
        <v>女</v>
      </c>
      <c r="F419" s="3" t="str">
        <f t="shared" si="34"/>
        <v>大专</v>
      </c>
      <c r="G419" s="3" t="str">
        <f>"广西卫生职业技术学院"</f>
        <v>广西卫生职业技术学院</v>
      </c>
    </row>
    <row r="420" spans="1:7" ht="15" customHeight="1" x14ac:dyDescent="0.4">
      <c r="A420" s="2">
        <v>419</v>
      </c>
      <c r="B420" s="3" t="s">
        <v>10</v>
      </c>
      <c r="C420" s="2" t="s">
        <v>8</v>
      </c>
      <c r="D420" s="3" t="str">
        <f>"吴月娜"</f>
        <v>吴月娜</v>
      </c>
      <c r="E420" s="3" t="str">
        <f t="shared" si="33"/>
        <v>女</v>
      </c>
      <c r="F420" s="3" t="str">
        <f t="shared" si="34"/>
        <v>大专</v>
      </c>
      <c r="G420" s="3" t="str">
        <f>"湖南永州职业技术学院"</f>
        <v>湖南永州职业技术学院</v>
      </c>
    </row>
    <row r="421" spans="1:7" ht="15" customHeight="1" x14ac:dyDescent="0.4">
      <c r="A421" s="2">
        <v>420</v>
      </c>
      <c r="B421" s="3" t="s">
        <v>10</v>
      </c>
      <c r="C421" s="2" t="s">
        <v>8</v>
      </c>
      <c r="D421" s="3" t="str">
        <f>"吴海源"</f>
        <v>吴海源</v>
      </c>
      <c r="E421" s="3" t="str">
        <f t="shared" si="33"/>
        <v>女</v>
      </c>
      <c r="F421" s="3" t="str">
        <f t="shared" si="34"/>
        <v>大专</v>
      </c>
      <c r="G421" s="3" t="str">
        <f>"海南医学院"</f>
        <v>海南医学院</v>
      </c>
    </row>
    <row r="422" spans="1:7" ht="15" customHeight="1" x14ac:dyDescent="0.4">
      <c r="A422" s="2">
        <v>421</v>
      </c>
      <c r="B422" s="3" t="s">
        <v>10</v>
      </c>
      <c r="C422" s="2" t="s">
        <v>8</v>
      </c>
      <c r="D422" s="3" t="str">
        <f>"林妙麟"</f>
        <v>林妙麟</v>
      </c>
      <c r="E422" s="3" t="str">
        <f t="shared" si="33"/>
        <v>女</v>
      </c>
      <c r="F422" s="3" t="str">
        <f t="shared" si="34"/>
        <v>大专</v>
      </c>
      <c r="G422" s="3" t="str">
        <f>"荆州职业技术学院"</f>
        <v>荆州职业技术学院</v>
      </c>
    </row>
    <row r="423" spans="1:7" ht="15" customHeight="1" x14ac:dyDescent="0.4">
      <c r="A423" s="2">
        <v>422</v>
      </c>
      <c r="B423" s="3" t="s">
        <v>10</v>
      </c>
      <c r="C423" s="2" t="s">
        <v>8</v>
      </c>
      <c r="D423" s="3" t="str">
        <f>"叶夏茹"</f>
        <v>叶夏茹</v>
      </c>
      <c r="E423" s="3" t="str">
        <f t="shared" si="33"/>
        <v>女</v>
      </c>
      <c r="F423" s="3" t="str">
        <f t="shared" si="34"/>
        <v>大专</v>
      </c>
      <c r="G423" s="3" t="str">
        <f>"湖南省湘潭市医卫职业技术学院"</f>
        <v>湖南省湘潭市医卫职业技术学院</v>
      </c>
    </row>
    <row r="424" spans="1:7" ht="15" customHeight="1" x14ac:dyDescent="0.4">
      <c r="A424" s="2">
        <v>423</v>
      </c>
      <c r="B424" s="3" t="s">
        <v>10</v>
      </c>
      <c r="C424" s="2" t="s">
        <v>8</v>
      </c>
      <c r="D424" s="3" t="str">
        <f>"苏井月"</f>
        <v>苏井月</v>
      </c>
      <c r="E424" s="3" t="str">
        <f t="shared" si="33"/>
        <v>女</v>
      </c>
      <c r="F424" s="3" t="str">
        <f t="shared" si="34"/>
        <v>大专</v>
      </c>
      <c r="G424" s="3" t="str">
        <f>"海南医学院"</f>
        <v>海南医学院</v>
      </c>
    </row>
    <row r="425" spans="1:7" ht="15" customHeight="1" x14ac:dyDescent="0.4">
      <c r="A425" s="2">
        <v>424</v>
      </c>
      <c r="B425" s="3" t="s">
        <v>10</v>
      </c>
      <c r="C425" s="2" t="s">
        <v>8</v>
      </c>
      <c r="D425" s="3" t="str">
        <f>"黄河飞"</f>
        <v>黄河飞</v>
      </c>
      <c r="E425" s="3" t="str">
        <f t="shared" si="33"/>
        <v>女</v>
      </c>
      <c r="F425" s="3" t="str">
        <f t="shared" si="34"/>
        <v>大专</v>
      </c>
      <c r="G425" s="3" t="str">
        <f>"西京学院"</f>
        <v>西京学院</v>
      </c>
    </row>
    <row r="426" spans="1:7" ht="15" customHeight="1" x14ac:dyDescent="0.4">
      <c r="A426" s="2">
        <v>425</v>
      </c>
      <c r="B426" s="3" t="s">
        <v>10</v>
      </c>
      <c r="C426" s="2" t="s">
        <v>8</v>
      </c>
      <c r="D426" s="3" t="str">
        <f>"张选英"</f>
        <v>张选英</v>
      </c>
      <c r="E426" s="3" t="str">
        <f t="shared" si="33"/>
        <v>女</v>
      </c>
      <c r="F426" s="3" t="str">
        <f>"本科"</f>
        <v>本科</v>
      </c>
      <c r="G426" s="3" t="str">
        <f>"长江大学"</f>
        <v>长江大学</v>
      </c>
    </row>
    <row r="427" spans="1:7" ht="15" customHeight="1" x14ac:dyDescent="0.4">
      <c r="A427" s="2">
        <v>426</v>
      </c>
      <c r="B427" s="3" t="s">
        <v>10</v>
      </c>
      <c r="C427" s="2" t="s">
        <v>8</v>
      </c>
      <c r="D427" s="3" t="str">
        <f>"赵菊女"</f>
        <v>赵菊女</v>
      </c>
      <c r="E427" s="3" t="str">
        <f t="shared" si="33"/>
        <v>女</v>
      </c>
      <c r="F427" s="3" t="str">
        <f>"大专"</f>
        <v>大专</v>
      </c>
      <c r="G427" s="3" t="str">
        <f>"邢台医学高等专科学校"</f>
        <v>邢台医学高等专科学校</v>
      </c>
    </row>
    <row r="428" spans="1:7" ht="15" customHeight="1" x14ac:dyDescent="0.4">
      <c r="A428" s="2">
        <v>427</v>
      </c>
      <c r="B428" s="3" t="s">
        <v>10</v>
      </c>
      <c r="C428" s="2" t="s">
        <v>8</v>
      </c>
      <c r="D428" s="3" t="str">
        <f>"陈二翠"</f>
        <v>陈二翠</v>
      </c>
      <c r="E428" s="3" t="str">
        <f t="shared" si="33"/>
        <v>女</v>
      </c>
      <c r="F428" s="3" t="str">
        <f>"本科"</f>
        <v>本科</v>
      </c>
      <c r="G428" s="3" t="str">
        <f>"海南医学院"</f>
        <v>海南医学院</v>
      </c>
    </row>
    <row r="429" spans="1:7" ht="15" customHeight="1" x14ac:dyDescent="0.4">
      <c r="A429" s="2">
        <v>428</v>
      </c>
      <c r="B429" s="3" t="s">
        <v>10</v>
      </c>
      <c r="C429" s="2" t="s">
        <v>8</v>
      </c>
      <c r="D429" s="3" t="str">
        <f>"黎金花"</f>
        <v>黎金花</v>
      </c>
      <c r="E429" s="3" t="str">
        <f t="shared" si="33"/>
        <v>女</v>
      </c>
      <c r="F429" s="3" t="str">
        <f>"大专"</f>
        <v>大专</v>
      </c>
      <c r="G429" s="3" t="str">
        <f>"郑州工业应用技术学院"</f>
        <v>郑州工业应用技术学院</v>
      </c>
    </row>
    <row r="430" spans="1:7" ht="15" customHeight="1" x14ac:dyDescent="0.4">
      <c r="A430" s="2">
        <v>429</v>
      </c>
      <c r="B430" s="3" t="s">
        <v>10</v>
      </c>
      <c r="C430" s="2" t="s">
        <v>8</v>
      </c>
      <c r="D430" s="3" t="str">
        <f>"何欣欣"</f>
        <v>何欣欣</v>
      </c>
      <c r="E430" s="3" t="str">
        <f t="shared" si="33"/>
        <v>女</v>
      </c>
      <c r="F430" s="3" t="str">
        <f>"大专"</f>
        <v>大专</v>
      </c>
      <c r="G430" s="3" t="str">
        <f>"海南医学院"</f>
        <v>海南医学院</v>
      </c>
    </row>
    <row r="431" spans="1:7" ht="15" customHeight="1" x14ac:dyDescent="0.4">
      <c r="A431" s="2">
        <v>430</v>
      </c>
      <c r="B431" s="3" t="s">
        <v>10</v>
      </c>
      <c r="C431" s="2" t="s">
        <v>8</v>
      </c>
      <c r="D431" s="3" t="str">
        <f>"蓝海莲"</f>
        <v>蓝海莲</v>
      </c>
      <c r="E431" s="3" t="str">
        <f t="shared" si="33"/>
        <v>女</v>
      </c>
      <c r="F431" s="3" t="str">
        <f>"大专"</f>
        <v>大专</v>
      </c>
      <c r="G431" s="3" t="str">
        <f>"海南医学院"</f>
        <v>海南医学院</v>
      </c>
    </row>
    <row r="432" spans="1:7" ht="15" customHeight="1" x14ac:dyDescent="0.4">
      <c r="A432" s="2">
        <v>431</v>
      </c>
      <c r="B432" s="3" t="s">
        <v>10</v>
      </c>
      <c r="C432" s="2" t="s">
        <v>8</v>
      </c>
      <c r="D432" s="3" t="str">
        <f>"李莹"</f>
        <v>李莹</v>
      </c>
      <c r="E432" s="3" t="str">
        <f t="shared" si="33"/>
        <v>女</v>
      </c>
      <c r="F432" s="3" t="str">
        <f>"大专"</f>
        <v>大专</v>
      </c>
      <c r="G432" s="3" t="str">
        <f>"仙桃职业学院"</f>
        <v>仙桃职业学院</v>
      </c>
    </row>
    <row r="433" spans="1:7" ht="15" customHeight="1" x14ac:dyDescent="0.4">
      <c r="A433" s="2">
        <v>432</v>
      </c>
      <c r="B433" s="3" t="s">
        <v>10</v>
      </c>
      <c r="C433" s="2" t="s">
        <v>8</v>
      </c>
      <c r="D433" s="3" t="str">
        <f>"陈日爱"</f>
        <v>陈日爱</v>
      </c>
      <c r="E433" s="3" t="str">
        <f t="shared" si="33"/>
        <v>女</v>
      </c>
      <c r="F433" s="3" t="str">
        <f>"本科"</f>
        <v>本科</v>
      </c>
      <c r="G433" s="3" t="str">
        <f>"海南医学院"</f>
        <v>海南医学院</v>
      </c>
    </row>
    <row r="434" spans="1:7" ht="15" customHeight="1" x14ac:dyDescent="0.4">
      <c r="A434" s="2">
        <v>433</v>
      </c>
      <c r="B434" s="3" t="s">
        <v>10</v>
      </c>
      <c r="C434" s="2" t="s">
        <v>8</v>
      </c>
      <c r="D434" s="3" t="str">
        <f>"钟佳晓"</f>
        <v>钟佳晓</v>
      </c>
      <c r="E434" s="3" t="str">
        <f t="shared" si="33"/>
        <v>女</v>
      </c>
      <c r="F434" s="3" t="str">
        <f>"大专"</f>
        <v>大专</v>
      </c>
      <c r="G434" s="3" t="str">
        <f>"海南科技职业大学"</f>
        <v>海南科技职业大学</v>
      </c>
    </row>
    <row r="435" spans="1:7" ht="15" customHeight="1" x14ac:dyDescent="0.4">
      <c r="A435" s="2">
        <v>434</v>
      </c>
      <c r="B435" s="3" t="s">
        <v>10</v>
      </c>
      <c r="C435" s="2" t="s">
        <v>8</v>
      </c>
      <c r="D435" s="3" t="str">
        <f>"李爱丹"</f>
        <v>李爱丹</v>
      </c>
      <c r="E435" s="3" t="str">
        <f t="shared" si="33"/>
        <v>女</v>
      </c>
      <c r="F435" s="3" t="str">
        <f>"大专"</f>
        <v>大专</v>
      </c>
      <c r="G435" s="3" t="str">
        <f>"海南科技职业大学"</f>
        <v>海南科技职业大学</v>
      </c>
    </row>
    <row r="436" spans="1:7" ht="15" customHeight="1" x14ac:dyDescent="0.4">
      <c r="A436" s="2">
        <v>435</v>
      </c>
      <c r="B436" s="3" t="s">
        <v>10</v>
      </c>
      <c r="C436" s="2" t="s">
        <v>8</v>
      </c>
      <c r="D436" s="3" t="str">
        <f>"陈金成"</f>
        <v>陈金成</v>
      </c>
      <c r="E436" s="3" t="str">
        <f t="shared" si="33"/>
        <v>女</v>
      </c>
      <c r="F436" s="3" t="str">
        <f>"大专"</f>
        <v>大专</v>
      </c>
      <c r="G436" s="3" t="str">
        <f>"济源职业技术学院"</f>
        <v>济源职业技术学院</v>
      </c>
    </row>
    <row r="437" spans="1:7" ht="15" customHeight="1" x14ac:dyDescent="0.4">
      <c r="A437" s="2">
        <v>436</v>
      </c>
      <c r="B437" s="3" t="s">
        <v>10</v>
      </c>
      <c r="C437" s="2" t="s">
        <v>8</v>
      </c>
      <c r="D437" s="3" t="str">
        <f>"叶树翠"</f>
        <v>叶树翠</v>
      </c>
      <c r="E437" s="3" t="str">
        <f t="shared" si="33"/>
        <v>女</v>
      </c>
      <c r="F437" s="3" t="str">
        <f>"大专"</f>
        <v>大专</v>
      </c>
      <c r="G437" s="3" t="str">
        <f>"海南科技职业大学"</f>
        <v>海南科技职业大学</v>
      </c>
    </row>
    <row r="438" spans="1:7" ht="15" customHeight="1" x14ac:dyDescent="0.4">
      <c r="A438" s="2">
        <v>437</v>
      </c>
      <c r="B438" s="3" t="s">
        <v>10</v>
      </c>
      <c r="C438" s="2" t="s">
        <v>8</v>
      </c>
      <c r="D438" s="3" t="str">
        <f>"李金红"</f>
        <v>李金红</v>
      </c>
      <c r="E438" s="3" t="str">
        <f t="shared" si="33"/>
        <v>女</v>
      </c>
      <c r="F438" s="3" t="str">
        <f>"本科"</f>
        <v>本科</v>
      </c>
      <c r="G438" s="3" t="str">
        <f>"海南医学院"</f>
        <v>海南医学院</v>
      </c>
    </row>
    <row r="439" spans="1:7" ht="15" customHeight="1" x14ac:dyDescent="0.4">
      <c r="A439" s="2">
        <v>438</v>
      </c>
      <c r="B439" s="3" t="s">
        <v>10</v>
      </c>
      <c r="C439" s="2" t="s">
        <v>8</v>
      </c>
      <c r="D439" s="3" t="str">
        <f>"谢咏兰"</f>
        <v>谢咏兰</v>
      </c>
      <c r="E439" s="3" t="str">
        <f t="shared" si="33"/>
        <v>女</v>
      </c>
      <c r="F439" s="3" t="str">
        <f>"大专"</f>
        <v>大专</v>
      </c>
      <c r="G439" s="3" t="str">
        <f>"海南科技职业大学"</f>
        <v>海南科技职业大学</v>
      </c>
    </row>
    <row r="440" spans="1:7" ht="15" customHeight="1" x14ac:dyDescent="0.4">
      <c r="A440" s="2">
        <v>439</v>
      </c>
      <c r="B440" s="3" t="s">
        <v>10</v>
      </c>
      <c r="C440" s="2" t="s">
        <v>8</v>
      </c>
      <c r="D440" s="3" t="str">
        <f>"符启璃"</f>
        <v>符启璃</v>
      </c>
      <c r="E440" s="3" t="str">
        <f t="shared" si="33"/>
        <v>女</v>
      </c>
      <c r="F440" s="3" t="str">
        <f>"大专"</f>
        <v>大专</v>
      </c>
      <c r="G440" s="3" t="str">
        <f>"永州职业技术学院"</f>
        <v>永州职业技术学院</v>
      </c>
    </row>
    <row r="441" spans="1:7" ht="15" customHeight="1" x14ac:dyDescent="0.4">
      <c r="A441" s="2">
        <v>440</v>
      </c>
      <c r="B441" s="3" t="s">
        <v>10</v>
      </c>
      <c r="C441" s="2" t="s">
        <v>8</v>
      </c>
      <c r="D441" s="3" t="str">
        <f>"许秀丽"</f>
        <v>许秀丽</v>
      </c>
      <c r="E441" s="3" t="str">
        <f t="shared" si="33"/>
        <v>女</v>
      </c>
      <c r="F441" s="3" t="str">
        <f>"大专"</f>
        <v>大专</v>
      </c>
      <c r="G441" s="3" t="str">
        <f>"南阳医学高等专科学校"</f>
        <v>南阳医学高等专科学校</v>
      </c>
    </row>
    <row r="442" spans="1:7" ht="15" customHeight="1" x14ac:dyDescent="0.4">
      <c r="A442" s="2">
        <v>441</v>
      </c>
      <c r="B442" s="3" t="s">
        <v>10</v>
      </c>
      <c r="C442" s="2" t="s">
        <v>8</v>
      </c>
      <c r="D442" s="3" t="str">
        <f>"万丽虹"</f>
        <v>万丽虹</v>
      </c>
      <c r="E442" s="3" t="str">
        <f t="shared" si="33"/>
        <v>女</v>
      </c>
      <c r="F442" s="3" t="str">
        <f>"本科"</f>
        <v>本科</v>
      </c>
      <c r="G442" s="3" t="str">
        <f>"东北师范大学人文学院"</f>
        <v>东北师范大学人文学院</v>
      </c>
    </row>
    <row r="443" spans="1:7" ht="15" customHeight="1" x14ac:dyDescent="0.4">
      <c r="A443" s="2">
        <v>442</v>
      </c>
      <c r="B443" s="3" t="s">
        <v>10</v>
      </c>
      <c r="C443" s="2" t="s">
        <v>8</v>
      </c>
      <c r="D443" s="3" t="str">
        <f>"符秀坤"</f>
        <v>符秀坤</v>
      </c>
      <c r="E443" s="3" t="str">
        <f t="shared" si="33"/>
        <v>女</v>
      </c>
      <c r="F443" s="3" t="str">
        <f t="shared" ref="F443:F463" si="35">"大专"</f>
        <v>大专</v>
      </c>
      <c r="G443" s="3" t="str">
        <f>"海南省卫生学校"</f>
        <v>海南省卫生学校</v>
      </c>
    </row>
    <row r="444" spans="1:7" ht="15" customHeight="1" x14ac:dyDescent="0.4">
      <c r="A444" s="2">
        <v>443</v>
      </c>
      <c r="B444" s="3" t="s">
        <v>10</v>
      </c>
      <c r="C444" s="2" t="s">
        <v>8</v>
      </c>
      <c r="D444" s="3" t="str">
        <f>"何爱玲"</f>
        <v>何爱玲</v>
      </c>
      <c r="E444" s="3" t="str">
        <f t="shared" si="33"/>
        <v>女</v>
      </c>
      <c r="F444" s="3" t="str">
        <f t="shared" si="35"/>
        <v>大专</v>
      </c>
      <c r="G444" s="3" t="str">
        <f>"黄冈职业技术学院"</f>
        <v>黄冈职业技术学院</v>
      </c>
    </row>
    <row r="445" spans="1:7" ht="15" customHeight="1" x14ac:dyDescent="0.4">
      <c r="A445" s="2">
        <v>444</v>
      </c>
      <c r="B445" s="3" t="s">
        <v>10</v>
      </c>
      <c r="C445" s="2" t="s">
        <v>8</v>
      </c>
      <c r="D445" s="3" t="str">
        <f>"陈梅娟"</f>
        <v>陈梅娟</v>
      </c>
      <c r="E445" s="3" t="str">
        <f t="shared" si="33"/>
        <v>女</v>
      </c>
      <c r="F445" s="3" t="str">
        <f t="shared" si="35"/>
        <v>大专</v>
      </c>
      <c r="G445" s="3" t="str">
        <f>"海南医学院"</f>
        <v>海南医学院</v>
      </c>
    </row>
    <row r="446" spans="1:7" ht="15" customHeight="1" x14ac:dyDescent="0.4">
      <c r="A446" s="2">
        <v>445</v>
      </c>
      <c r="B446" s="3" t="s">
        <v>10</v>
      </c>
      <c r="C446" s="2" t="s">
        <v>8</v>
      </c>
      <c r="D446" s="3" t="str">
        <f>"吴春燕"</f>
        <v>吴春燕</v>
      </c>
      <c r="E446" s="3" t="str">
        <f t="shared" si="33"/>
        <v>女</v>
      </c>
      <c r="F446" s="3" t="str">
        <f t="shared" si="35"/>
        <v>大专</v>
      </c>
      <c r="G446" s="3" t="str">
        <f>"海南医学院"</f>
        <v>海南医学院</v>
      </c>
    </row>
    <row r="447" spans="1:7" ht="15" customHeight="1" x14ac:dyDescent="0.4">
      <c r="A447" s="2">
        <v>446</v>
      </c>
      <c r="B447" s="3" t="s">
        <v>10</v>
      </c>
      <c r="C447" s="2" t="s">
        <v>8</v>
      </c>
      <c r="D447" s="3" t="str">
        <f>"陆发元"</f>
        <v>陆发元</v>
      </c>
      <c r="E447" s="3" t="str">
        <f t="shared" si="33"/>
        <v>女</v>
      </c>
      <c r="F447" s="3" t="str">
        <f t="shared" si="35"/>
        <v>大专</v>
      </c>
      <c r="G447" s="3" t="str">
        <f>"鄂州职业大学"</f>
        <v>鄂州职业大学</v>
      </c>
    </row>
    <row r="448" spans="1:7" ht="15" customHeight="1" x14ac:dyDescent="0.4">
      <c r="A448" s="2">
        <v>447</v>
      </c>
      <c r="B448" s="3" t="s">
        <v>10</v>
      </c>
      <c r="C448" s="2" t="s">
        <v>8</v>
      </c>
      <c r="D448" s="3" t="str">
        <f>"麦红艳"</f>
        <v>麦红艳</v>
      </c>
      <c r="E448" s="3" t="str">
        <f t="shared" si="33"/>
        <v>女</v>
      </c>
      <c r="F448" s="3" t="str">
        <f t="shared" si="35"/>
        <v>大专</v>
      </c>
      <c r="G448" s="3" t="str">
        <f>"海南医学院"</f>
        <v>海南医学院</v>
      </c>
    </row>
    <row r="449" spans="1:7" ht="15" customHeight="1" x14ac:dyDescent="0.4">
      <c r="A449" s="2">
        <v>448</v>
      </c>
      <c r="B449" s="3" t="s">
        <v>10</v>
      </c>
      <c r="C449" s="2" t="s">
        <v>8</v>
      </c>
      <c r="D449" s="3" t="str">
        <f>"林妹"</f>
        <v>林妹</v>
      </c>
      <c r="E449" s="3" t="str">
        <f t="shared" si="33"/>
        <v>女</v>
      </c>
      <c r="F449" s="3" t="str">
        <f t="shared" si="35"/>
        <v>大专</v>
      </c>
      <c r="G449" s="3" t="str">
        <f>"海南医学院"</f>
        <v>海南医学院</v>
      </c>
    </row>
    <row r="450" spans="1:7" ht="15" customHeight="1" x14ac:dyDescent="0.4">
      <c r="A450" s="2">
        <v>449</v>
      </c>
      <c r="B450" s="3" t="s">
        <v>10</v>
      </c>
      <c r="C450" s="2" t="s">
        <v>8</v>
      </c>
      <c r="D450" s="3" t="str">
        <f>"苏秋娜"</f>
        <v>苏秋娜</v>
      </c>
      <c r="E450" s="3" t="str">
        <f t="shared" si="33"/>
        <v>女</v>
      </c>
      <c r="F450" s="3" t="str">
        <f t="shared" si="35"/>
        <v>大专</v>
      </c>
      <c r="G450" s="3" t="str">
        <f>"海南医学院"</f>
        <v>海南医学院</v>
      </c>
    </row>
    <row r="451" spans="1:7" ht="15" customHeight="1" x14ac:dyDescent="0.4">
      <c r="A451" s="2">
        <v>450</v>
      </c>
      <c r="B451" s="3" t="s">
        <v>10</v>
      </c>
      <c r="C451" s="2" t="s">
        <v>8</v>
      </c>
      <c r="D451" s="3" t="str">
        <f>"陈燕燕"</f>
        <v>陈燕燕</v>
      </c>
      <c r="E451" s="3" t="str">
        <f t="shared" si="33"/>
        <v>女</v>
      </c>
      <c r="F451" s="3" t="str">
        <f t="shared" si="35"/>
        <v>大专</v>
      </c>
      <c r="G451" s="3" t="str">
        <f>"海南医学院"</f>
        <v>海南医学院</v>
      </c>
    </row>
    <row r="452" spans="1:7" ht="15" customHeight="1" x14ac:dyDescent="0.4">
      <c r="A452" s="2">
        <v>451</v>
      </c>
      <c r="B452" s="3" t="s">
        <v>10</v>
      </c>
      <c r="C452" s="2" t="s">
        <v>8</v>
      </c>
      <c r="D452" s="3" t="str">
        <f>"陈三彩"</f>
        <v>陈三彩</v>
      </c>
      <c r="E452" s="3" t="str">
        <f t="shared" si="33"/>
        <v>女</v>
      </c>
      <c r="F452" s="3" t="str">
        <f t="shared" si="35"/>
        <v>大专</v>
      </c>
      <c r="G452" s="3" t="str">
        <f>"海南医学院"</f>
        <v>海南医学院</v>
      </c>
    </row>
    <row r="453" spans="1:7" ht="15" customHeight="1" x14ac:dyDescent="0.4">
      <c r="A453" s="2">
        <v>452</v>
      </c>
      <c r="B453" s="3" t="s">
        <v>10</v>
      </c>
      <c r="C453" s="2" t="s">
        <v>8</v>
      </c>
      <c r="D453" s="3" t="str">
        <f>"董为英"</f>
        <v>董为英</v>
      </c>
      <c r="E453" s="3" t="str">
        <f t="shared" si="33"/>
        <v>女</v>
      </c>
      <c r="F453" s="3" t="str">
        <f t="shared" si="35"/>
        <v>大专</v>
      </c>
      <c r="G453" s="3" t="str">
        <f>"安徽中医药高等专科学校"</f>
        <v>安徽中医药高等专科学校</v>
      </c>
    </row>
    <row r="454" spans="1:7" ht="15" customHeight="1" x14ac:dyDescent="0.4">
      <c r="A454" s="2">
        <v>453</v>
      </c>
      <c r="B454" s="3" t="s">
        <v>10</v>
      </c>
      <c r="C454" s="2" t="s">
        <v>8</v>
      </c>
      <c r="D454" s="3" t="str">
        <f>"曾引桂"</f>
        <v>曾引桂</v>
      </c>
      <c r="E454" s="3" t="str">
        <f t="shared" si="33"/>
        <v>女</v>
      </c>
      <c r="F454" s="3" t="str">
        <f t="shared" si="35"/>
        <v>大专</v>
      </c>
      <c r="G454" s="3" t="str">
        <f>"海南医学院"</f>
        <v>海南医学院</v>
      </c>
    </row>
    <row r="455" spans="1:7" ht="15" customHeight="1" x14ac:dyDescent="0.4">
      <c r="A455" s="2">
        <v>454</v>
      </c>
      <c r="B455" s="3" t="s">
        <v>10</v>
      </c>
      <c r="C455" s="2" t="s">
        <v>8</v>
      </c>
      <c r="D455" s="3" t="str">
        <f>"孙彩焕"</f>
        <v>孙彩焕</v>
      </c>
      <c r="E455" s="3" t="str">
        <f t="shared" si="33"/>
        <v>女</v>
      </c>
      <c r="F455" s="3" t="str">
        <f t="shared" si="35"/>
        <v>大专</v>
      </c>
      <c r="G455" s="3" t="str">
        <f>"海南医学院"</f>
        <v>海南医学院</v>
      </c>
    </row>
    <row r="456" spans="1:7" ht="15" customHeight="1" x14ac:dyDescent="0.4">
      <c r="A456" s="2">
        <v>455</v>
      </c>
      <c r="B456" s="3" t="s">
        <v>10</v>
      </c>
      <c r="C456" s="2" t="s">
        <v>8</v>
      </c>
      <c r="D456" s="3" t="str">
        <f>"吴锦素娜"</f>
        <v>吴锦素娜</v>
      </c>
      <c r="E456" s="3" t="str">
        <f t="shared" si="33"/>
        <v>女</v>
      </c>
      <c r="F456" s="3" t="str">
        <f t="shared" si="35"/>
        <v>大专</v>
      </c>
      <c r="G456" s="3" t="str">
        <f>"海南医学院"</f>
        <v>海南医学院</v>
      </c>
    </row>
    <row r="457" spans="1:7" ht="15" customHeight="1" x14ac:dyDescent="0.4">
      <c r="A457" s="2">
        <v>456</v>
      </c>
      <c r="B457" s="3" t="s">
        <v>10</v>
      </c>
      <c r="C457" s="2" t="s">
        <v>8</v>
      </c>
      <c r="D457" s="3" t="str">
        <f>"苏安春"</f>
        <v>苏安春</v>
      </c>
      <c r="E457" s="3" t="str">
        <f t="shared" si="33"/>
        <v>女</v>
      </c>
      <c r="F457" s="3" t="str">
        <f t="shared" si="35"/>
        <v>大专</v>
      </c>
      <c r="G457" s="3" t="str">
        <f>"山西省临汾职业技术学院"</f>
        <v>山西省临汾职业技术学院</v>
      </c>
    </row>
    <row r="458" spans="1:7" ht="15" customHeight="1" x14ac:dyDescent="0.4">
      <c r="A458" s="2">
        <v>457</v>
      </c>
      <c r="B458" s="3" t="s">
        <v>10</v>
      </c>
      <c r="C458" s="2" t="s">
        <v>8</v>
      </c>
      <c r="D458" s="3" t="str">
        <f>"符善珠"</f>
        <v>符善珠</v>
      </c>
      <c r="E458" s="3" t="str">
        <f t="shared" si="33"/>
        <v>女</v>
      </c>
      <c r="F458" s="3" t="str">
        <f t="shared" si="35"/>
        <v>大专</v>
      </c>
      <c r="G458" s="3" t="str">
        <f>"海南医学院"</f>
        <v>海南医学院</v>
      </c>
    </row>
    <row r="459" spans="1:7" ht="15" customHeight="1" x14ac:dyDescent="0.4">
      <c r="A459" s="2">
        <v>458</v>
      </c>
      <c r="B459" s="3" t="s">
        <v>10</v>
      </c>
      <c r="C459" s="2" t="s">
        <v>8</v>
      </c>
      <c r="D459" s="3" t="str">
        <f>"陈秀桂"</f>
        <v>陈秀桂</v>
      </c>
      <c r="E459" s="3" t="str">
        <f t="shared" si="33"/>
        <v>女</v>
      </c>
      <c r="F459" s="3" t="str">
        <f t="shared" si="35"/>
        <v>大专</v>
      </c>
      <c r="G459" s="3" t="str">
        <f>"海南科技职业学校"</f>
        <v>海南科技职业学校</v>
      </c>
    </row>
    <row r="460" spans="1:7" ht="15" customHeight="1" x14ac:dyDescent="0.4">
      <c r="A460" s="2">
        <v>459</v>
      </c>
      <c r="B460" s="3" t="s">
        <v>10</v>
      </c>
      <c r="C460" s="2" t="s">
        <v>8</v>
      </c>
      <c r="D460" s="3" t="str">
        <f>"王亚咪"</f>
        <v>王亚咪</v>
      </c>
      <c r="E460" s="3" t="str">
        <f t="shared" si="33"/>
        <v>女</v>
      </c>
      <c r="F460" s="3" t="str">
        <f t="shared" si="35"/>
        <v>大专</v>
      </c>
      <c r="G460" s="3" t="str">
        <f>"海南医学院"</f>
        <v>海南医学院</v>
      </c>
    </row>
    <row r="461" spans="1:7" ht="15" customHeight="1" x14ac:dyDescent="0.4">
      <c r="A461" s="2">
        <v>460</v>
      </c>
      <c r="B461" s="3" t="s">
        <v>10</v>
      </c>
      <c r="C461" s="2" t="s">
        <v>8</v>
      </c>
      <c r="D461" s="3" t="str">
        <f>"曾小卿"</f>
        <v>曾小卿</v>
      </c>
      <c r="E461" s="3" t="str">
        <f t="shared" si="33"/>
        <v>女</v>
      </c>
      <c r="F461" s="3" t="str">
        <f t="shared" si="35"/>
        <v>大专</v>
      </c>
      <c r="G461" s="3" t="str">
        <f>"海南医学院"</f>
        <v>海南医学院</v>
      </c>
    </row>
    <row r="462" spans="1:7" ht="15" customHeight="1" x14ac:dyDescent="0.4">
      <c r="A462" s="2">
        <v>461</v>
      </c>
      <c r="B462" s="3" t="s">
        <v>10</v>
      </c>
      <c r="C462" s="2" t="s">
        <v>8</v>
      </c>
      <c r="D462" s="3" t="str">
        <f>"羊彩姣"</f>
        <v>羊彩姣</v>
      </c>
      <c r="E462" s="3" t="str">
        <f t="shared" si="33"/>
        <v>女</v>
      </c>
      <c r="F462" s="3" t="str">
        <f t="shared" si="35"/>
        <v>大专</v>
      </c>
      <c r="G462" s="3" t="str">
        <f>"海南医学院"</f>
        <v>海南医学院</v>
      </c>
    </row>
    <row r="463" spans="1:7" ht="15" customHeight="1" x14ac:dyDescent="0.4">
      <c r="A463" s="2">
        <v>462</v>
      </c>
      <c r="B463" s="3" t="s">
        <v>10</v>
      </c>
      <c r="C463" s="2" t="s">
        <v>8</v>
      </c>
      <c r="D463" s="3" t="str">
        <f>"符哲婧"</f>
        <v>符哲婧</v>
      </c>
      <c r="E463" s="3" t="str">
        <f t="shared" si="33"/>
        <v>女</v>
      </c>
      <c r="F463" s="3" t="str">
        <f t="shared" si="35"/>
        <v>大专</v>
      </c>
      <c r="G463" s="3" t="str">
        <f>"长沙医学院"</f>
        <v>长沙医学院</v>
      </c>
    </row>
    <row r="464" spans="1:7" ht="15" customHeight="1" x14ac:dyDescent="0.4">
      <c r="A464" s="2">
        <v>463</v>
      </c>
      <c r="B464" s="3" t="s">
        <v>10</v>
      </c>
      <c r="C464" s="2" t="s">
        <v>8</v>
      </c>
      <c r="D464" s="3" t="str">
        <f>"李惠莲"</f>
        <v>李惠莲</v>
      </c>
      <c r="E464" s="3" t="str">
        <f t="shared" si="33"/>
        <v>女</v>
      </c>
      <c r="F464" s="3" t="str">
        <f>"本科"</f>
        <v>本科</v>
      </c>
      <c r="G464" s="3" t="str">
        <f>"海南医学院"</f>
        <v>海南医学院</v>
      </c>
    </row>
    <row r="465" spans="1:7" ht="15" customHeight="1" x14ac:dyDescent="0.4">
      <c r="A465" s="2">
        <v>464</v>
      </c>
      <c r="B465" s="3" t="s">
        <v>10</v>
      </c>
      <c r="C465" s="2" t="s">
        <v>8</v>
      </c>
      <c r="D465" s="3" t="str">
        <f>"肖雅晶"</f>
        <v>肖雅晶</v>
      </c>
      <c r="E465" s="3" t="str">
        <f t="shared" si="33"/>
        <v>女</v>
      </c>
      <c r="F465" s="3" t="str">
        <f>"大专"</f>
        <v>大专</v>
      </c>
      <c r="G465" s="3" t="str">
        <f>"海南医学院"</f>
        <v>海南医学院</v>
      </c>
    </row>
    <row r="466" spans="1:7" ht="15" customHeight="1" x14ac:dyDescent="0.4">
      <c r="A466" s="2">
        <v>465</v>
      </c>
      <c r="B466" s="3" t="s">
        <v>10</v>
      </c>
      <c r="C466" s="2" t="s">
        <v>8</v>
      </c>
      <c r="D466" s="3" t="str">
        <f>"陈积巧"</f>
        <v>陈积巧</v>
      </c>
      <c r="E466" s="3" t="str">
        <f t="shared" si="33"/>
        <v>女</v>
      </c>
      <c r="F466" s="3" t="str">
        <f>"大专"</f>
        <v>大专</v>
      </c>
      <c r="G466" s="3" t="str">
        <f>"湖北三峡职业技术学院"</f>
        <v>湖北三峡职业技术学院</v>
      </c>
    </row>
    <row r="467" spans="1:7" ht="15" customHeight="1" x14ac:dyDescent="0.4">
      <c r="A467" s="2">
        <v>466</v>
      </c>
      <c r="B467" s="3" t="s">
        <v>10</v>
      </c>
      <c r="C467" s="2" t="s">
        <v>8</v>
      </c>
      <c r="D467" s="3" t="str">
        <f>"陈和玉"</f>
        <v>陈和玉</v>
      </c>
      <c r="E467" s="3" t="str">
        <f t="shared" si="33"/>
        <v>女</v>
      </c>
      <c r="F467" s="3" t="str">
        <f>"本科"</f>
        <v>本科</v>
      </c>
      <c r="G467" s="3" t="str">
        <f>"四川大学"</f>
        <v>四川大学</v>
      </c>
    </row>
    <row r="468" spans="1:7" ht="15" customHeight="1" x14ac:dyDescent="0.4">
      <c r="A468" s="2">
        <v>467</v>
      </c>
      <c r="B468" s="3" t="s">
        <v>10</v>
      </c>
      <c r="C468" s="2" t="s">
        <v>8</v>
      </c>
      <c r="D468" s="3" t="str">
        <f>"谭玲"</f>
        <v>谭玲</v>
      </c>
      <c r="E468" s="3" t="str">
        <f t="shared" si="33"/>
        <v>女</v>
      </c>
      <c r="F468" s="3" t="str">
        <f>"大专"</f>
        <v>大专</v>
      </c>
      <c r="G468" s="3" t="str">
        <f>"海南医学院"</f>
        <v>海南医学院</v>
      </c>
    </row>
    <row r="469" spans="1:7" ht="15" customHeight="1" x14ac:dyDescent="0.4">
      <c r="A469" s="2">
        <v>468</v>
      </c>
      <c r="B469" s="3" t="s">
        <v>10</v>
      </c>
      <c r="C469" s="2" t="s">
        <v>8</v>
      </c>
      <c r="D469" s="3" t="str">
        <f>"李小静"</f>
        <v>李小静</v>
      </c>
      <c r="E469" s="3" t="str">
        <f t="shared" ref="E469:E533" si="36">"女"</f>
        <v>女</v>
      </c>
      <c r="F469" s="3" t="str">
        <f>"大专"</f>
        <v>大专</v>
      </c>
      <c r="G469" s="3" t="str">
        <f>"海南科技职业大学"</f>
        <v>海南科技职业大学</v>
      </c>
    </row>
    <row r="470" spans="1:7" ht="15" customHeight="1" x14ac:dyDescent="0.4">
      <c r="A470" s="2">
        <v>469</v>
      </c>
      <c r="B470" s="3" t="s">
        <v>10</v>
      </c>
      <c r="C470" s="2" t="s">
        <v>8</v>
      </c>
      <c r="D470" s="3" t="str">
        <f>"王星颖"</f>
        <v>王星颖</v>
      </c>
      <c r="E470" s="3" t="str">
        <f t="shared" si="36"/>
        <v>女</v>
      </c>
      <c r="F470" s="3" t="str">
        <f>"本科"</f>
        <v>本科</v>
      </c>
      <c r="G470" s="3" t="str">
        <f>"海南医学院"</f>
        <v>海南医学院</v>
      </c>
    </row>
    <row r="471" spans="1:7" ht="15" customHeight="1" x14ac:dyDescent="0.4">
      <c r="A471" s="2">
        <v>470</v>
      </c>
      <c r="B471" s="3" t="s">
        <v>10</v>
      </c>
      <c r="C471" s="2" t="s">
        <v>8</v>
      </c>
      <c r="D471" s="3" t="str">
        <f>"包运燕"</f>
        <v>包运燕</v>
      </c>
      <c r="E471" s="3" t="str">
        <f t="shared" si="36"/>
        <v>女</v>
      </c>
      <c r="F471" s="3" t="str">
        <f>"本科"</f>
        <v>本科</v>
      </c>
      <c r="G471" s="3" t="str">
        <f>"海南医学院"</f>
        <v>海南医学院</v>
      </c>
    </row>
    <row r="472" spans="1:7" ht="15" customHeight="1" x14ac:dyDescent="0.4">
      <c r="A472" s="2">
        <v>471</v>
      </c>
      <c r="B472" s="3" t="s">
        <v>10</v>
      </c>
      <c r="C472" s="2" t="s">
        <v>8</v>
      </c>
      <c r="D472" s="3" t="str">
        <f>"郭土爱"</f>
        <v>郭土爱</v>
      </c>
      <c r="E472" s="3" t="str">
        <f t="shared" si="36"/>
        <v>女</v>
      </c>
      <c r="F472" s="3" t="str">
        <f t="shared" ref="F472:F509" si="37">"大专"</f>
        <v>大专</v>
      </c>
      <c r="G472" s="3" t="str">
        <f>"海南医学院"</f>
        <v>海南医学院</v>
      </c>
    </row>
    <row r="473" spans="1:7" ht="15" customHeight="1" x14ac:dyDescent="0.4">
      <c r="A473" s="2">
        <v>472</v>
      </c>
      <c r="B473" s="3" t="s">
        <v>10</v>
      </c>
      <c r="C473" s="2" t="s">
        <v>8</v>
      </c>
      <c r="D473" s="3" t="str">
        <f>"王石蓬"</f>
        <v>王石蓬</v>
      </c>
      <c r="E473" s="3" t="str">
        <f t="shared" si="36"/>
        <v>女</v>
      </c>
      <c r="F473" s="3" t="str">
        <f t="shared" si="37"/>
        <v>大专</v>
      </c>
      <c r="G473" s="3" t="str">
        <f>"海南科技职业大学"</f>
        <v>海南科技职业大学</v>
      </c>
    </row>
    <row r="474" spans="1:7" ht="15" customHeight="1" x14ac:dyDescent="0.4">
      <c r="A474" s="2">
        <v>473</v>
      </c>
      <c r="B474" s="3" t="s">
        <v>10</v>
      </c>
      <c r="C474" s="2" t="s">
        <v>8</v>
      </c>
      <c r="D474" s="3" t="str">
        <f>"余玉美"</f>
        <v>余玉美</v>
      </c>
      <c r="E474" s="3" t="str">
        <f t="shared" si="36"/>
        <v>女</v>
      </c>
      <c r="F474" s="3" t="str">
        <f t="shared" si="37"/>
        <v>大专</v>
      </c>
      <c r="G474" s="3" t="str">
        <f>"江西中医药高等专科学校"</f>
        <v>江西中医药高等专科学校</v>
      </c>
    </row>
    <row r="475" spans="1:7" ht="15" customHeight="1" x14ac:dyDescent="0.4">
      <c r="A475" s="2">
        <v>474</v>
      </c>
      <c r="B475" s="3" t="s">
        <v>10</v>
      </c>
      <c r="C475" s="2" t="s">
        <v>8</v>
      </c>
      <c r="D475" s="3" t="str">
        <f>"何爱尾"</f>
        <v>何爱尾</v>
      </c>
      <c r="E475" s="3" t="str">
        <f t="shared" si="36"/>
        <v>女</v>
      </c>
      <c r="F475" s="3" t="str">
        <f t="shared" si="37"/>
        <v>大专</v>
      </c>
      <c r="G475" s="3" t="str">
        <f>"海南医学院"</f>
        <v>海南医学院</v>
      </c>
    </row>
    <row r="476" spans="1:7" ht="15" customHeight="1" x14ac:dyDescent="0.4">
      <c r="A476" s="2">
        <v>475</v>
      </c>
      <c r="B476" s="3" t="s">
        <v>10</v>
      </c>
      <c r="C476" s="2" t="s">
        <v>8</v>
      </c>
      <c r="D476" s="3" t="str">
        <f>"符燕芳"</f>
        <v>符燕芳</v>
      </c>
      <c r="E476" s="3" t="str">
        <f t="shared" si="36"/>
        <v>女</v>
      </c>
      <c r="F476" s="3" t="str">
        <f t="shared" si="37"/>
        <v>大专</v>
      </c>
      <c r="G476" s="3" t="str">
        <f>"海南省医学院"</f>
        <v>海南省医学院</v>
      </c>
    </row>
    <row r="477" spans="1:7" ht="15" customHeight="1" x14ac:dyDescent="0.4">
      <c r="A477" s="2">
        <v>476</v>
      </c>
      <c r="B477" s="3" t="s">
        <v>10</v>
      </c>
      <c r="C477" s="2" t="s">
        <v>8</v>
      </c>
      <c r="D477" s="3" t="str">
        <f>"薛秀凤"</f>
        <v>薛秀凤</v>
      </c>
      <c r="E477" s="3" t="str">
        <f t="shared" si="36"/>
        <v>女</v>
      </c>
      <c r="F477" s="3" t="str">
        <f t="shared" si="37"/>
        <v>大专</v>
      </c>
      <c r="G477" s="3" t="str">
        <f>"海南科技职业大学"</f>
        <v>海南科技职业大学</v>
      </c>
    </row>
    <row r="478" spans="1:7" ht="15" customHeight="1" x14ac:dyDescent="0.4">
      <c r="A478" s="2">
        <v>477</v>
      </c>
      <c r="B478" s="3" t="s">
        <v>10</v>
      </c>
      <c r="C478" s="2" t="s">
        <v>8</v>
      </c>
      <c r="D478" s="3" t="str">
        <f>"谭翠环"</f>
        <v>谭翠环</v>
      </c>
      <c r="E478" s="3" t="str">
        <f t="shared" si="36"/>
        <v>女</v>
      </c>
      <c r="F478" s="3" t="str">
        <f t="shared" si="37"/>
        <v>大专</v>
      </c>
      <c r="G478" s="3" t="str">
        <f>"海南医学院"</f>
        <v>海南医学院</v>
      </c>
    </row>
    <row r="479" spans="1:7" ht="15" customHeight="1" x14ac:dyDescent="0.4">
      <c r="A479" s="2">
        <v>478</v>
      </c>
      <c r="B479" s="3" t="s">
        <v>10</v>
      </c>
      <c r="C479" s="2" t="s">
        <v>8</v>
      </c>
      <c r="D479" s="3" t="str">
        <f>"符花青"</f>
        <v>符花青</v>
      </c>
      <c r="E479" s="3" t="str">
        <f t="shared" si="36"/>
        <v>女</v>
      </c>
      <c r="F479" s="3" t="str">
        <f t="shared" si="37"/>
        <v>大专</v>
      </c>
      <c r="G479" s="3" t="str">
        <f>"海南省卫生学校"</f>
        <v>海南省卫生学校</v>
      </c>
    </row>
    <row r="480" spans="1:7" ht="15" customHeight="1" x14ac:dyDescent="0.4">
      <c r="A480" s="2">
        <v>479</v>
      </c>
      <c r="B480" s="3" t="s">
        <v>10</v>
      </c>
      <c r="C480" s="2" t="s">
        <v>8</v>
      </c>
      <c r="D480" s="3" t="str">
        <f>"黎佳翎"</f>
        <v>黎佳翎</v>
      </c>
      <c r="E480" s="3" t="str">
        <f t="shared" si="36"/>
        <v>女</v>
      </c>
      <c r="F480" s="3" t="str">
        <f t="shared" si="37"/>
        <v>大专</v>
      </c>
      <c r="G480" s="3" t="str">
        <f>"江西工商职业技术学院"</f>
        <v>江西工商职业技术学院</v>
      </c>
    </row>
    <row r="481" spans="1:7" ht="15" customHeight="1" x14ac:dyDescent="0.4">
      <c r="A481" s="2">
        <v>480</v>
      </c>
      <c r="B481" s="3" t="s">
        <v>10</v>
      </c>
      <c r="C481" s="2" t="s">
        <v>8</v>
      </c>
      <c r="D481" s="3" t="str">
        <f>"冯欣"</f>
        <v>冯欣</v>
      </c>
      <c r="E481" s="3" t="str">
        <f t="shared" si="36"/>
        <v>女</v>
      </c>
      <c r="F481" s="3" t="str">
        <f t="shared" si="37"/>
        <v>大专</v>
      </c>
      <c r="G481" s="3" t="str">
        <f>"海南医学院"</f>
        <v>海南医学院</v>
      </c>
    </row>
    <row r="482" spans="1:7" ht="15" customHeight="1" x14ac:dyDescent="0.4">
      <c r="A482" s="2">
        <v>481</v>
      </c>
      <c r="B482" s="3" t="s">
        <v>10</v>
      </c>
      <c r="C482" s="2" t="s">
        <v>8</v>
      </c>
      <c r="D482" s="3" t="str">
        <f>"吴联嫔"</f>
        <v>吴联嫔</v>
      </c>
      <c r="E482" s="3" t="str">
        <f t="shared" si="36"/>
        <v>女</v>
      </c>
      <c r="F482" s="3" t="str">
        <f t="shared" si="37"/>
        <v>大专</v>
      </c>
      <c r="G482" s="3" t="str">
        <f>"海南医学院"</f>
        <v>海南医学院</v>
      </c>
    </row>
    <row r="483" spans="1:7" ht="15" customHeight="1" x14ac:dyDescent="0.4">
      <c r="A483" s="2">
        <v>482</v>
      </c>
      <c r="B483" s="3" t="s">
        <v>10</v>
      </c>
      <c r="C483" s="2" t="s">
        <v>8</v>
      </c>
      <c r="D483" s="3" t="str">
        <f>"曾梦香"</f>
        <v>曾梦香</v>
      </c>
      <c r="E483" s="3" t="str">
        <f t="shared" si="36"/>
        <v>女</v>
      </c>
      <c r="F483" s="3" t="str">
        <f t="shared" si="37"/>
        <v>大专</v>
      </c>
      <c r="G483" s="3" t="str">
        <f>"海南省医学院"</f>
        <v>海南省医学院</v>
      </c>
    </row>
    <row r="484" spans="1:7" ht="15" customHeight="1" x14ac:dyDescent="0.4">
      <c r="A484" s="2">
        <v>483</v>
      </c>
      <c r="B484" s="3" t="s">
        <v>10</v>
      </c>
      <c r="C484" s="2" t="s">
        <v>8</v>
      </c>
      <c r="D484" s="3" t="str">
        <f>"李引红"</f>
        <v>李引红</v>
      </c>
      <c r="E484" s="3" t="str">
        <f t="shared" si="36"/>
        <v>女</v>
      </c>
      <c r="F484" s="3" t="str">
        <f t="shared" si="37"/>
        <v>大专</v>
      </c>
      <c r="G484" s="3" t="str">
        <f>"海南省第四卫生学校"</f>
        <v>海南省第四卫生学校</v>
      </c>
    </row>
    <row r="485" spans="1:7" ht="15" customHeight="1" x14ac:dyDescent="0.4">
      <c r="A485" s="2">
        <v>484</v>
      </c>
      <c r="B485" s="3" t="s">
        <v>10</v>
      </c>
      <c r="C485" s="2" t="s">
        <v>8</v>
      </c>
      <c r="D485" s="3" t="str">
        <f>"王日锋"</f>
        <v>王日锋</v>
      </c>
      <c r="E485" s="3" t="str">
        <f t="shared" si="36"/>
        <v>女</v>
      </c>
      <c r="F485" s="3" t="str">
        <f t="shared" si="37"/>
        <v>大专</v>
      </c>
      <c r="G485" s="3" t="str">
        <f>"海南医学院"</f>
        <v>海南医学院</v>
      </c>
    </row>
    <row r="486" spans="1:7" ht="15" customHeight="1" x14ac:dyDescent="0.4">
      <c r="A486" s="2">
        <v>485</v>
      </c>
      <c r="B486" s="3" t="s">
        <v>10</v>
      </c>
      <c r="C486" s="2" t="s">
        <v>8</v>
      </c>
      <c r="D486" s="3" t="str">
        <f>"欧桃英"</f>
        <v>欧桃英</v>
      </c>
      <c r="E486" s="3" t="str">
        <f t="shared" si="36"/>
        <v>女</v>
      </c>
      <c r="F486" s="3" t="str">
        <f t="shared" si="37"/>
        <v>大专</v>
      </c>
      <c r="G486" s="3" t="str">
        <f>"海南医学院"</f>
        <v>海南医学院</v>
      </c>
    </row>
    <row r="487" spans="1:7" ht="15" customHeight="1" x14ac:dyDescent="0.4">
      <c r="A487" s="2">
        <v>486</v>
      </c>
      <c r="B487" s="3" t="s">
        <v>10</v>
      </c>
      <c r="C487" s="2" t="s">
        <v>8</v>
      </c>
      <c r="D487" s="3" t="str">
        <f>"李娜"</f>
        <v>李娜</v>
      </c>
      <c r="E487" s="3" t="str">
        <f t="shared" si="36"/>
        <v>女</v>
      </c>
      <c r="F487" s="3" t="str">
        <f t="shared" si="37"/>
        <v>大专</v>
      </c>
      <c r="G487" s="3" t="str">
        <f>"海南医学院"</f>
        <v>海南医学院</v>
      </c>
    </row>
    <row r="488" spans="1:7" ht="15" customHeight="1" x14ac:dyDescent="0.4">
      <c r="A488" s="2">
        <v>487</v>
      </c>
      <c r="B488" s="3" t="s">
        <v>10</v>
      </c>
      <c r="C488" s="2" t="s">
        <v>8</v>
      </c>
      <c r="D488" s="3" t="str">
        <f>"王美爱"</f>
        <v>王美爱</v>
      </c>
      <c r="E488" s="3" t="str">
        <f t="shared" si="36"/>
        <v>女</v>
      </c>
      <c r="F488" s="3" t="str">
        <f t="shared" si="37"/>
        <v>大专</v>
      </c>
      <c r="G488" s="3" t="str">
        <f>"海南医学院"</f>
        <v>海南医学院</v>
      </c>
    </row>
    <row r="489" spans="1:7" ht="15" customHeight="1" x14ac:dyDescent="0.4">
      <c r="A489" s="2">
        <v>488</v>
      </c>
      <c r="B489" s="3" t="s">
        <v>10</v>
      </c>
      <c r="C489" s="2" t="s">
        <v>8</v>
      </c>
      <c r="D489" s="3" t="str">
        <f>"高滢"</f>
        <v>高滢</v>
      </c>
      <c r="E489" s="3" t="str">
        <f t="shared" si="36"/>
        <v>女</v>
      </c>
      <c r="F489" s="3" t="str">
        <f t="shared" si="37"/>
        <v>大专</v>
      </c>
      <c r="G489" s="3" t="str">
        <f>"海南科技职业大学"</f>
        <v>海南科技职业大学</v>
      </c>
    </row>
    <row r="490" spans="1:7" ht="15" customHeight="1" x14ac:dyDescent="0.4">
      <c r="A490" s="2">
        <v>489</v>
      </c>
      <c r="B490" s="3" t="s">
        <v>10</v>
      </c>
      <c r="C490" s="2" t="s">
        <v>8</v>
      </c>
      <c r="D490" s="3" t="str">
        <f>"羊紫圆"</f>
        <v>羊紫圆</v>
      </c>
      <c r="E490" s="3" t="str">
        <f t="shared" si="36"/>
        <v>女</v>
      </c>
      <c r="F490" s="3" t="str">
        <f t="shared" si="37"/>
        <v>大专</v>
      </c>
      <c r="G490" s="3" t="str">
        <f>"常德职业技术学院"</f>
        <v>常德职业技术学院</v>
      </c>
    </row>
    <row r="491" spans="1:7" ht="15" customHeight="1" x14ac:dyDescent="0.4">
      <c r="A491" s="2">
        <v>490</v>
      </c>
      <c r="B491" s="3" t="s">
        <v>10</v>
      </c>
      <c r="C491" s="2" t="s">
        <v>8</v>
      </c>
      <c r="D491" s="3" t="str">
        <f>"林正恋"</f>
        <v>林正恋</v>
      </c>
      <c r="E491" s="3" t="str">
        <f t="shared" si="36"/>
        <v>女</v>
      </c>
      <c r="F491" s="3" t="str">
        <f t="shared" si="37"/>
        <v>大专</v>
      </c>
      <c r="G491" s="3" t="str">
        <f t="shared" ref="G491:G498" si="38">"海南医学院"</f>
        <v>海南医学院</v>
      </c>
    </row>
    <row r="492" spans="1:7" ht="15" customHeight="1" x14ac:dyDescent="0.4">
      <c r="A492" s="2">
        <v>491</v>
      </c>
      <c r="B492" s="3" t="s">
        <v>10</v>
      </c>
      <c r="C492" s="2" t="s">
        <v>8</v>
      </c>
      <c r="D492" s="3" t="str">
        <f>"陈乾秋"</f>
        <v>陈乾秋</v>
      </c>
      <c r="E492" s="3" t="str">
        <f t="shared" si="36"/>
        <v>女</v>
      </c>
      <c r="F492" s="3" t="str">
        <f t="shared" si="37"/>
        <v>大专</v>
      </c>
      <c r="G492" s="3" t="str">
        <f t="shared" si="38"/>
        <v>海南医学院</v>
      </c>
    </row>
    <row r="493" spans="1:7" ht="15" customHeight="1" x14ac:dyDescent="0.4">
      <c r="A493" s="2">
        <v>492</v>
      </c>
      <c r="B493" s="3" t="s">
        <v>10</v>
      </c>
      <c r="C493" s="2" t="s">
        <v>8</v>
      </c>
      <c r="D493" s="3" t="str">
        <f>"许秋爱"</f>
        <v>许秋爱</v>
      </c>
      <c r="E493" s="3" t="str">
        <f t="shared" si="36"/>
        <v>女</v>
      </c>
      <c r="F493" s="3" t="str">
        <f t="shared" si="37"/>
        <v>大专</v>
      </c>
      <c r="G493" s="3" t="str">
        <f t="shared" si="38"/>
        <v>海南医学院</v>
      </c>
    </row>
    <row r="494" spans="1:7" ht="15" customHeight="1" x14ac:dyDescent="0.4">
      <c r="A494" s="2">
        <v>493</v>
      </c>
      <c r="B494" s="3" t="s">
        <v>10</v>
      </c>
      <c r="C494" s="2" t="s">
        <v>8</v>
      </c>
      <c r="D494" s="3" t="str">
        <f>"林发丽"</f>
        <v>林发丽</v>
      </c>
      <c r="E494" s="3" t="str">
        <f t="shared" si="36"/>
        <v>女</v>
      </c>
      <c r="F494" s="3" t="str">
        <f t="shared" si="37"/>
        <v>大专</v>
      </c>
      <c r="G494" s="3" t="str">
        <f t="shared" si="38"/>
        <v>海南医学院</v>
      </c>
    </row>
    <row r="495" spans="1:7" ht="15" customHeight="1" x14ac:dyDescent="0.4">
      <c r="A495" s="2">
        <v>494</v>
      </c>
      <c r="B495" s="3" t="s">
        <v>10</v>
      </c>
      <c r="C495" s="2" t="s">
        <v>8</v>
      </c>
      <c r="D495" s="3" t="str">
        <f>"陈青香"</f>
        <v>陈青香</v>
      </c>
      <c r="E495" s="3" t="str">
        <f t="shared" si="36"/>
        <v>女</v>
      </c>
      <c r="F495" s="3" t="str">
        <f t="shared" si="37"/>
        <v>大专</v>
      </c>
      <c r="G495" s="3" t="str">
        <f t="shared" si="38"/>
        <v>海南医学院</v>
      </c>
    </row>
    <row r="496" spans="1:7" ht="15" customHeight="1" x14ac:dyDescent="0.4">
      <c r="A496" s="2">
        <v>495</v>
      </c>
      <c r="B496" s="3" t="s">
        <v>10</v>
      </c>
      <c r="C496" s="2" t="s">
        <v>8</v>
      </c>
      <c r="D496" s="3" t="str">
        <f>"谢河宝"</f>
        <v>谢河宝</v>
      </c>
      <c r="E496" s="3" t="str">
        <f t="shared" si="36"/>
        <v>女</v>
      </c>
      <c r="F496" s="3" t="str">
        <f t="shared" si="37"/>
        <v>大专</v>
      </c>
      <c r="G496" s="3" t="str">
        <f t="shared" si="38"/>
        <v>海南医学院</v>
      </c>
    </row>
    <row r="497" spans="1:7" ht="15" customHeight="1" x14ac:dyDescent="0.4">
      <c r="A497" s="2">
        <v>496</v>
      </c>
      <c r="B497" s="3" t="s">
        <v>10</v>
      </c>
      <c r="C497" s="2" t="s">
        <v>8</v>
      </c>
      <c r="D497" s="3" t="str">
        <f>"黎日研"</f>
        <v>黎日研</v>
      </c>
      <c r="E497" s="3" t="str">
        <f t="shared" si="36"/>
        <v>女</v>
      </c>
      <c r="F497" s="3" t="str">
        <f t="shared" si="37"/>
        <v>大专</v>
      </c>
      <c r="G497" s="3" t="str">
        <f t="shared" si="38"/>
        <v>海南医学院</v>
      </c>
    </row>
    <row r="498" spans="1:7" ht="15" customHeight="1" x14ac:dyDescent="0.4">
      <c r="A498" s="2">
        <v>497</v>
      </c>
      <c r="B498" s="3" t="s">
        <v>10</v>
      </c>
      <c r="C498" s="2" t="s">
        <v>8</v>
      </c>
      <c r="D498" s="3" t="str">
        <f>"麦海蓉"</f>
        <v>麦海蓉</v>
      </c>
      <c r="E498" s="3" t="str">
        <f t="shared" si="36"/>
        <v>女</v>
      </c>
      <c r="F498" s="3" t="str">
        <f t="shared" si="37"/>
        <v>大专</v>
      </c>
      <c r="G498" s="3" t="str">
        <f t="shared" si="38"/>
        <v>海南医学院</v>
      </c>
    </row>
    <row r="499" spans="1:7" ht="15" customHeight="1" x14ac:dyDescent="0.4">
      <c r="A499" s="2">
        <v>498</v>
      </c>
      <c r="B499" s="3" t="s">
        <v>10</v>
      </c>
      <c r="C499" s="2" t="s">
        <v>8</v>
      </c>
      <c r="D499" s="3" t="str">
        <f>"黎景芳"</f>
        <v>黎景芳</v>
      </c>
      <c r="E499" s="3" t="str">
        <f t="shared" si="36"/>
        <v>女</v>
      </c>
      <c r="F499" s="3" t="str">
        <f t="shared" si="37"/>
        <v>大专</v>
      </c>
      <c r="G499" s="3" t="str">
        <f>"海南科技职业大学"</f>
        <v>海南科技职业大学</v>
      </c>
    </row>
    <row r="500" spans="1:7" ht="15" customHeight="1" x14ac:dyDescent="0.4">
      <c r="A500" s="2">
        <v>499</v>
      </c>
      <c r="B500" s="3" t="s">
        <v>10</v>
      </c>
      <c r="C500" s="2" t="s">
        <v>8</v>
      </c>
      <c r="D500" s="3" t="str">
        <f>"谢国音"</f>
        <v>谢国音</v>
      </c>
      <c r="E500" s="3" t="str">
        <f t="shared" si="36"/>
        <v>女</v>
      </c>
      <c r="F500" s="3" t="str">
        <f t="shared" si="37"/>
        <v>大专</v>
      </c>
      <c r="G500" s="3" t="str">
        <f>"海南省医学院"</f>
        <v>海南省医学院</v>
      </c>
    </row>
    <row r="501" spans="1:7" ht="15" customHeight="1" x14ac:dyDescent="0.4">
      <c r="A501" s="2">
        <v>500</v>
      </c>
      <c r="B501" s="3" t="s">
        <v>10</v>
      </c>
      <c r="C501" s="2" t="s">
        <v>8</v>
      </c>
      <c r="D501" s="3" t="str">
        <f>"吴颖"</f>
        <v>吴颖</v>
      </c>
      <c r="E501" s="3" t="str">
        <f t="shared" si="36"/>
        <v>女</v>
      </c>
      <c r="F501" s="3" t="str">
        <f t="shared" si="37"/>
        <v>大专</v>
      </c>
      <c r="G501" s="3" t="str">
        <f>"江西卫生职业学院"</f>
        <v>江西卫生职业学院</v>
      </c>
    </row>
    <row r="502" spans="1:7" ht="15" customHeight="1" x14ac:dyDescent="0.4">
      <c r="A502" s="2">
        <v>501</v>
      </c>
      <c r="B502" s="3" t="s">
        <v>10</v>
      </c>
      <c r="C502" s="2" t="s">
        <v>8</v>
      </c>
      <c r="D502" s="3" t="str">
        <f>"薛仁爱"</f>
        <v>薛仁爱</v>
      </c>
      <c r="E502" s="3" t="str">
        <f t="shared" si="36"/>
        <v>女</v>
      </c>
      <c r="F502" s="3" t="str">
        <f t="shared" si="37"/>
        <v>大专</v>
      </c>
      <c r="G502" s="3" t="str">
        <f>"海南医学院"</f>
        <v>海南医学院</v>
      </c>
    </row>
    <row r="503" spans="1:7" ht="15" customHeight="1" x14ac:dyDescent="0.4">
      <c r="A503" s="2">
        <v>502</v>
      </c>
      <c r="B503" s="3" t="s">
        <v>10</v>
      </c>
      <c r="C503" s="2" t="s">
        <v>8</v>
      </c>
      <c r="D503" s="3" t="str">
        <f>"黎小美"</f>
        <v>黎小美</v>
      </c>
      <c r="E503" s="3" t="str">
        <f t="shared" si="36"/>
        <v>女</v>
      </c>
      <c r="F503" s="3" t="str">
        <f t="shared" si="37"/>
        <v>大专</v>
      </c>
      <c r="G503" s="3" t="str">
        <f>"海南医学院"</f>
        <v>海南医学院</v>
      </c>
    </row>
    <row r="504" spans="1:7" ht="15" customHeight="1" x14ac:dyDescent="0.4">
      <c r="A504" s="2">
        <v>503</v>
      </c>
      <c r="B504" s="3" t="s">
        <v>10</v>
      </c>
      <c r="C504" s="2" t="s">
        <v>8</v>
      </c>
      <c r="D504" s="3" t="str">
        <f>"谢二丹"</f>
        <v>谢二丹</v>
      </c>
      <c r="E504" s="3" t="str">
        <f t="shared" si="36"/>
        <v>女</v>
      </c>
      <c r="F504" s="3" t="str">
        <f t="shared" si="37"/>
        <v>大专</v>
      </c>
      <c r="G504" s="3" t="str">
        <f>"海南科技职业学院"</f>
        <v>海南科技职业学院</v>
      </c>
    </row>
    <row r="505" spans="1:7" ht="15" customHeight="1" x14ac:dyDescent="0.4">
      <c r="A505" s="2">
        <v>504</v>
      </c>
      <c r="B505" s="3" t="s">
        <v>10</v>
      </c>
      <c r="C505" s="2" t="s">
        <v>8</v>
      </c>
      <c r="D505" s="3" t="str">
        <f>"符如玲"</f>
        <v>符如玲</v>
      </c>
      <c r="E505" s="3" t="str">
        <f t="shared" si="36"/>
        <v>女</v>
      </c>
      <c r="F505" s="3" t="str">
        <f t="shared" si="37"/>
        <v>大专</v>
      </c>
      <c r="G505" s="3" t="str">
        <f>"江西工商职业技术学院"</f>
        <v>江西工商职业技术学院</v>
      </c>
    </row>
    <row r="506" spans="1:7" ht="15" customHeight="1" x14ac:dyDescent="0.4">
      <c r="A506" s="2">
        <v>505</v>
      </c>
      <c r="B506" s="3" t="s">
        <v>10</v>
      </c>
      <c r="C506" s="2" t="s">
        <v>8</v>
      </c>
      <c r="D506" s="3" t="str">
        <f>"张彩秀"</f>
        <v>张彩秀</v>
      </c>
      <c r="E506" s="3" t="str">
        <f t="shared" si="36"/>
        <v>女</v>
      </c>
      <c r="F506" s="3" t="str">
        <f t="shared" si="37"/>
        <v>大专</v>
      </c>
      <c r="G506" s="3" t="str">
        <f>"淮北职业技术学院"</f>
        <v>淮北职业技术学院</v>
      </c>
    </row>
    <row r="507" spans="1:7" ht="15" customHeight="1" x14ac:dyDescent="0.4">
      <c r="A507" s="2">
        <v>506</v>
      </c>
      <c r="B507" s="3" t="s">
        <v>10</v>
      </c>
      <c r="C507" s="2" t="s">
        <v>8</v>
      </c>
      <c r="D507" s="3" t="str">
        <f>"许二妃"</f>
        <v>许二妃</v>
      </c>
      <c r="E507" s="3" t="str">
        <f t="shared" si="36"/>
        <v>女</v>
      </c>
      <c r="F507" s="3" t="str">
        <f t="shared" si="37"/>
        <v>大专</v>
      </c>
      <c r="G507" s="3" t="str">
        <f>"长沙医学院"</f>
        <v>长沙医学院</v>
      </c>
    </row>
    <row r="508" spans="1:7" ht="15" customHeight="1" x14ac:dyDescent="0.4">
      <c r="A508" s="2">
        <v>507</v>
      </c>
      <c r="B508" s="3" t="s">
        <v>10</v>
      </c>
      <c r="C508" s="2" t="s">
        <v>8</v>
      </c>
      <c r="D508" s="3" t="str">
        <f>"叶克敏"</f>
        <v>叶克敏</v>
      </c>
      <c r="E508" s="3" t="str">
        <f t="shared" si="36"/>
        <v>女</v>
      </c>
      <c r="F508" s="3" t="str">
        <f t="shared" si="37"/>
        <v>大专</v>
      </c>
      <c r="G508" s="3" t="str">
        <f>"海南医学院"</f>
        <v>海南医学院</v>
      </c>
    </row>
    <row r="509" spans="1:7" ht="15" customHeight="1" x14ac:dyDescent="0.4">
      <c r="A509" s="2">
        <v>508</v>
      </c>
      <c r="B509" s="3" t="s">
        <v>10</v>
      </c>
      <c r="C509" s="2" t="s">
        <v>8</v>
      </c>
      <c r="D509" s="3" t="str">
        <f>"羊梅"</f>
        <v>羊梅</v>
      </c>
      <c r="E509" s="3" t="str">
        <f t="shared" si="36"/>
        <v>女</v>
      </c>
      <c r="F509" s="3" t="str">
        <f t="shared" si="37"/>
        <v>大专</v>
      </c>
      <c r="G509" s="3" t="str">
        <f>"海南医学院"</f>
        <v>海南医学院</v>
      </c>
    </row>
    <row r="510" spans="1:7" ht="15" customHeight="1" x14ac:dyDescent="0.4">
      <c r="A510" s="2">
        <v>509</v>
      </c>
      <c r="B510" s="3" t="s">
        <v>10</v>
      </c>
      <c r="C510" s="2" t="s">
        <v>8</v>
      </c>
      <c r="D510" s="3" t="str">
        <f>"羊金妍"</f>
        <v>羊金妍</v>
      </c>
      <c r="E510" s="3" t="str">
        <f t="shared" si="36"/>
        <v>女</v>
      </c>
      <c r="F510" s="3" t="str">
        <f>"本科"</f>
        <v>本科</v>
      </c>
      <c r="G510" s="3" t="str">
        <f>"海南医学院"</f>
        <v>海南医学院</v>
      </c>
    </row>
    <row r="511" spans="1:7" ht="15" customHeight="1" x14ac:dyDescent="0.4">
      <c r="A511" s="2">
        <v>510</v>
      </c>
      <c r="B511" s="3" t="s">
        <v>10</v>
      </c>
      <c r="C511" s="2" t="s">
        <v>8</v>
      </c>
      <c r="D511" s="3" t="str">
        <f>"吴丹娜"</f>
        <v>吴丹娜</v>
      </c>
      <c r="E511" s="3" t="str">
        <f t="shared" si="36"/>
        <v>女</v>
      </c>
      <c r="F511" s="3" t="str">
        <f>"大专"</f>
        <v>大专</v>
      </c>
      <c r="G511" s="3" t="str">
        <f>"海南医学院"</f>
        <v>海南医学院</v>
      </c>
    </row>
    <row r="512" spans="1:7" ht="15" customHeight="1" x14ac:dyDescent="0.4">
      <c r="A512" s="2">
        <v>511</v>
      </c>
      <c r="B512" s="3" t="s">
        <v>10</v>
      </c>
      <c r="C512" s="2" t="s">
        <v>8</v>
      </c>
      <c r="D512" s="3" t="str">
        <f>"陈秀燕"</f>
        <v>陈秀燕</v>
      </c>
      <c r="E512" s="3" t="str">
        <f t="shared" si="36"/>
        <v>女</v>
      </c>
      <c r="F512" s="3" t="str">
        <f>"大专"</f>
        <v>大专</v>
      </c>
      <c r="G512" s="3" t="str">
        <f>"海南医学院"</f>
        <v>海南医学院</v>
      </c>
    </row>
    <row r="513" spans="1:7" ht="15" customHeight="1" x14ac:dyDescent="0.4">
      <c r="A513" s="2">
        <v>512</v>
      </c>
      <c r="B513" s="3" t="s">
        <v>10</v>
      </c>
      <c r="C513" s="2" t="s">
        <v>8</v>
      </c>
      <c r="D513" s="3" t="str">
        <f>"陈三妹"</f>
        <v>陈三妹</v>
      </c>
      <c r="E513" s="3" t="str">
        <f t="shared" si="36"/>
        <v>女</v>
      </c>
      <c r="F513" s="3" t="str">
        <f>"大专"</f>
        <v>大专</v>
      </c>
      <c r="G513" s="3" t="str">
        <f>"荆州职业技术学院"</f>
        <v>荆州职业技术学院</v>
      </c>
    </row>
    <row r="514" spans="1:7" ht="15" customHeight="1" x14ac:dyDescent="0.4">
      <c r="A514" s="2">
        <v>513</v>
      </c>
      <c r="B514" s="3" t="s">
        <v>10</v>
      </c>
      <c r="C514" s="2" t="s">
        <v>8</v>
      </c>
      <c r="D514" s="3" t="str">
        <f>"曾娟女"</f>
        <v>曾娟女</v>
      </c>
      <c r="E514" s="3" t="str">
        <f t="shared" si="36"/>
        <v>女</v>
      </c>
      <c r="F514" s="3" t="str">
        <f>"大专"</f>
        <v>大专</v>
      </c>
      <c r="G514" s="3" t="str">
        <f>"海南医学院"</f>
        <v>海南医学院</v>
      </c>
    </row>
    <row r="515" spans="1:7" ht="15" customHeight="1" x14ac:dyDescent="0.4">
      <c r="A515" s="2">
        <v>514</v>
      </c>
      <c r="B515" s="3" t="s">
        <v>10</v>
      </c>
      <c r="C515" s="2" t="s">
        <v>8</v>
      </c>
      <c r="D515" s="3" t="str">
        <f>"谭壮丽"</f>
        <v>谭壮丽</v>
      </c>
      <c r="E515" s="3" t="str">
        <f t="shared" si="36"/>
        <v>女</v>
      </c>
      <c r="F515" s="3" t="str">
        <f>"本科"</f>
        <v>本科</v>
      </c>
      <c r="G515" s="3" t="str">
        <f>"商洛学院"</f>
        <v>商洛学院</v>
      </c>
    </row>
    <row r="516" spans="1:7" ht="15" customHeight="1" x14ac:dyDescent="0.4">
      <c r="A516" s="2">
        <v>515</v>
      </c>
      <c r="B516" s="3" t="s">
        <v>10</v>
      </c>
      <c r="C516" s="2" t="s">
        <v>8</v>
      </c>
      <c r="D516" s="3" t="str">
        <f>"陈竹女"</f>
        <v>陈竹女</v>
      </c>
      <c r="E516" s="3" t="str">
        <f t="shared" si="36"/>
        <v>女</v>
      </c>
      <c r="F516" s="3" t="str">
        <f t="shared" ref="F516:F528" si="39">"大专"</f>
        <v>大专</v>
      </c>
      <c r="G516" s="3" t="str">
        <f>"西京学院"</f>
        <v>西京学院</v>
      </c>
    </row>
    <row r="517" spans="1:7" ht="15" customHeight="1" x14ac:dyDescent="0.4">
      <c r="A517" s="2">
        <v>516</v>
      </c>
      <c r="B517" s="3" t="s">
        <v>10</v>
      </c>
      <c r="C517" s="2" t="s">
        <v>8</v>
      </c>
      <c r="D517" s="3" t="str">
        <f>"杨春香"</f>
        <v>杨春香</v>
      </c>
      <c r="E517" s="3" t="str">
        <f t="shared" si="36"/>
        <v>女</v>
      </c>
      <c r="F517" s="3" t="str">
        <f t="shared" si="39"/>
        <v>大专</v>
      </c>
      <c r="G517" s="3" t="str">
        <f>"淮北职业技术学院"</f>
        <v>淮北职业技术学院</v>
      </c>
    </row>
    <row r="518" spans="1:7" ht="15" customHeight="1" x14ac:dyDescent="0.4">
      <c r="A518" s="2">
        <v>517</v>
      </c>
      <c r="B518" s="3" t="s">
        <v>10</v>
      </c>
      <c r="C518" s="2" t="s">
        <v>8</v>
      </c>
      <c r="D518" s="3" t="str">
        <f>"高秀育"</f>
        <v>高秀育</v>
      </c>
      <c r="E518" s="3" t="str">
        <f t="shared" si="36"/>
        <v>女</v>
      </c>
      <c r="F518" s="3" t="str">
        <f t="shared" si="39"/>
        <v>大专</v>
      </c>
      <c r="G518" s="3" t="str">
        <f>"海南医学院"</f>
        <v>海南医学院</v>
      </c>
    </row>
    <row r="519" spans="1:7" ht="15" customHeight="1" x14ac:dyDescent="0.4">
      <c r="A519" s="2">
        <v>518</v>
      </c>
      <c r="B519" s="3" t="s">
        <v>10</v>
      </c>
      <c r="C519" s="2" t="s">
        <v>8</v>
      </c>
      <c r="D519" s="3" t="str">
        <f>"郭琼姣"</f>
        <v>郭琼姣</v>
      </c>
      <c r="E519" s="3" t="str">
        <f t="shared" si="36"/>
        <v>女</v>
      </c>
      <c r="F519" s="3" t="str">
        <f t="shared" si="39"/>
        <v>大专</v>
      </c>
      <c r="G519" s="3" t="str">
        <f>"海南医学院"</f>
        <v>海南医学院</v>
      </c>
    </row>
    <row r="520" spans="1:7" ht="15" customHeight="1" x14ac:dyDescent="0.4">
      <c r="A520" s="2">
        <v>519</v>
      </c>
      <c r="B520" s="3" t="s">
        <v>10</v>
      </c>
      <c r="C520" s="2" t="s">
        <v>8</v>
      </c>
      <c r="D520" s="3" t="str">
        <f>"赵衍祝"</f>
        <v>赵衍祝</v>
      </c>
      <c r="E520" s="3" t="str">
        <f t="shared" si="36"/>
        <v>女</v>
      </c>
      <c r="F520" s="3" t="str">
        <f t="shared" si="39"/>
        <v>大专</v>
      </c>
      <c r="G520" s="3" t="str">
        <f>"鄂州职业大学"</f>
        <v>鄂州职业大学</v>
      </c>
    </row>
    <row r="521" spans="1:7" ht="15" customHeight="1" x14ac:dyDescent="0.4">
      <c r="A521" s="2">
        <v>520</v>
      </c>
      <c r="B521" s="3" t="s">
        <v>10</v>
      </c>
      <c r="C521" s="2" t="s">
        <v>8</v>
      </c>
      <c r="D521" s="3" t="str">
        <f>"谢土月"</f>
        <v>谢土月</v>
      </c>
      <c r="E521" s="3" t="str">
        <f t="shared" si="36"/>
        <v>女</v>
      </c>
      <c r="F521" s="3" t="str">
        <f t="shared" si="39"/>
        <v>大专</v>
      </c>
      <c r="G521" s="3" t="str">
        <f>"海南医学院"</f>
        <v>海南医学院</v>
      </c>
    </row>
    <row r="522" spans="1:7" ht="15" customHeight="1" x14ac:dyDescent="0.4">
      <c r="A522" s="2">
        <v>521</v>
      </c>
      <c r="B522" s="3" t="s">
        <v>10</v>
      </c>
      <c r="C522" s="2" t="s">
        <v>8</v>
      </c>
      <c r="D522" s="3" t="str">
        <f>"张秀妮"</f>
        <v>张秀妮</v>
      </c>
      <c r="E522" s="3" t="str">
        <f t="shared" si="36"/>
        <v>女</v>
      </c>
      <c r="F522" s="3" t="str">
        <f t="shared" si="39"/>
        <v>大专</v>
      </c>
      <c r="G522" s="3" t="str">
        <f>"海南医学院"</f>
        <v>海南医学院</v>
      </c>
    </row>
    <row r="523" spans="1:7" ht="15" customHeight="1" x14ac:dyDescent="0.4">
      <c r="A523" s="2">
        <v>522</v>
      </c>
      <c r="B523" s="3" t="s">
        <v>10</v>
      </c>
      <c r="C523" s="2" t="s">
        <v>8</v>
      </c>
      <c r="D523" s="3" t="str">
        <f>"李美荣"</f>
        <v>李美荣</v>
      </c>
      <c r="E523" s="3" t="str">
        <f t="shared" si="36"/>
        <v>女</v>
      </c>
      <c r="F523" s="3" t="str">
        <f t="shared" si="39"/>
        <v>大专</v>
      </c>
      <c r="G523" s="3" t="str">
        <f>"江西工商职业技术学院"</f>
        <v>江西工商职业技术学院</v>
      </c>
    </row>
    <row r="524" spans="1:7" ht="15" customHeight="1" x14ac:dyDescent="0.4">
      <c r="A524" s="2">
        <v>523</v>
      </c>
      <c r="B524" s="3" t="s">
        <v>10</v>
      </c>
      <c r="C524" s="2" t="s">
        <v>8</v>
      </c>
      <c r="D524" s="3" t="str">
        <f>"李玉秀"</f>
        <v>李玉秀</v>
      </c>
      <c r="E524" s="3" t="str">
        <f t="shared" si="36"/>
        <v>女</v>
      </c>
      <c r="F524" s="3" t="str">
        <f t="shared" si="39"/>
        <v>大专</v>
      </c>
      <c r="G524" s="3" t="str">
        <f>"岳阳职业技术学院"</f>
        <v>岳阳职业技术学院</v>
      </c>
    </row>
    <row r="525" spans="1:7" ht="15" customHeight="1" x14ac:dyDescent="0.4">
      <c r="A525" s="2">
        <v>524</v>
      </c>
      <c r="B525" s="3" t="s">
        <v>10</v>
      </c>
      <c r="C525" s="2" t="s">
        <v>8</v>
      </c>
      <c r="D525" s="3" t="str">
        <f>"李周宾"</f>
        <v>李周宾</v>
      </c>
      <c r="E525" s="3" t="str">
        <f t="shared" si="36"/>
        <v>女</v>
      </c>
      <c r="F525" s="3" t="str">
        <f t="shared" si="39"/>
        <v>大专</v>
      </c>
      <c r="G525" s="3" t="str">
        <f>"广西科技大学"</f>
        <v>广西科技大学</v>
      </c>
    </row>
    <row r="526" spans="1:7" ht="15" customHeight="1" x14ac:dyDescent="0.4">
      <c r="A526" s="2">
        <v>525</v>
      </c>
      <c r="B526" s="3" t="s">
        <v>10</v>
      </c>
      <c r="C526" s="2" t="s">
        <v>8</v>
      </c>
      <c r="D526" s="3" t="str">
        <f>"吴柳梅"</f>
        <v>吴柳梅</v>
      </c>
      <c r="E526" s="3" t="str">
        <f t="shared" si="36"/>
        <v>女</v>
      </c>
      <c r="F526" s="3" t="str">
        <f t="shared" si="39"/>
        <v>大专</v>
      </c>
      <c r="G526" s="3" t="str">
        <f>"海南科技职业学院"</f>
        <v>海南科技职业学院</v>
      </c>
    </row>
    <row r="527" spans="1:7" ht="15" customHeight="1" x14ac:dyDescent="0.4">
      <c r="A527" s="2">
        <v>526</v>
      </c>
      <c r="B527" s="3" t="s">
        <v>10</v>
      </c>
      <c r="C527" s="2" t="s">
        <v>8</v>
      </c>
      <c r="D527" s="3" t="str">
        <f>"赵运合"</f>
        <v>赵运合</v>
      </c>
      <c r="E527" s="3" t="str">
        <f t="shared" si="36"/>
        <v>女</v>
      </c>
      <c r="F527" s="3" t="str">
        <f t="shared" si="39"/>
        <v>大专</v>
      </c>
      <c r="G527" s="3" t="str">
        <f>"海南省卫生学校"</f>
        <v>海南省卫生学校</v>
      </c>
    </row>
    <row r="528" spans="1:7" ht="15" customHeight="1" x14ac:dyDescent="0.4">
      <c r="A528" s="2">
        <v>527</v>
      </c>
      <c r="B528" s="3" t="s">
        <v>10</v>
      </c>
      <c r="C528" s="2" t="s">
        <v>8</v>
      </c>
      <c r="D528" s="3" t="str">
        <f>"何凤尾"</f>
        <v>何凤尾</v>
      </c>
      <c r="E528" s="3" t="str">
        <f t="shared" si="36"/>
        <v>女</v>
      </c>
      <c r="F528" s="3" t="str">
        <f t="shared" si="39"/>
        <v>大专</v>
      </c>
      <c r="G528" s="3" t="str">
        <f>"海南医学院"</f>
        <v>海南医学院</v>
      </c>
    </row>
    <row r="529" spans="1:7" ht="15" customHeight="1" x14ac:dyDescent="0.4">
      <c r="A529" s="2">
        <v>528</v>
      </c>
      <c r="B529" s="3" t="s">
        <v>10</v>
      </c>
      <c r="C529" s="2" t="s">
        <v>8</v>
      </c>
      <c r="D529" s="3" t="str">
        <f>"李小妹"</f>
        <v>李小妹</v>
      </c>
      <c r="E529" s="3" t="str">
        <f t="shared" si="36"/>
        <v>女</v>
      </c>
      <c r="F529" s="3" t="str">
        <f>"本科"</f>
        <v>本科</v>
      </c>
      <c r="G529" s="3" t="str">
        <f>"海南医学院"</f>
        <v>海南医学院</v>
      </c>
    </row>
    <row r="530" spans="1:7" ht="15" customHeight="1" x14ac:dyDescent="0.4">
      <c r="A530" s="2">
        <v>529</v>
      </c>
      <c r="B530" s="3" t="s">
        <v>10</v>
      </c>
      <c r="C530" s="2" t="s">
        <v>8</v>
      </c>
      <c r="D530" s="3" t="str">
        <f>"杜小丁"</f>
        <v>杜小丁</v>
      </c>
      <c r="E530" s="3" t="str">
        <f t="shared" si="36"/>
        <v>女</v>
      </c>
      <c r="F530" s="3" t="str">
        <f t="shared" ref="F530:F556" si="40">"大专"</f>
        <v>大专</v>
      </c>
      <c r="G530" s="3" t="str">
        <f>"海南医学院"</f>
        <v>海南医学院</v>
      </c>
    </row>
    <row r="531" spans="1:7" ht="15" customHeight="1" x14ac:dyDescent="0.4">
      <c r="A531" s="2">
        <v>530</v>
      </c>
      <c r="B531" s="3" t="s">
        <v>10</v>
      </c>
      <c r="C531" s="2" t="s">
        <v>8</v>
      </c>
      <c r="D531" s="3" t="str">
        <f>"陈金美"</f>
        <v>陈金美</v>
      </c>
      <c r="E531" s="3" t="str">
        <f t="shared" si="36"/>
        <v>女</v>
      </c>
      <c r="F531" s="3" t="str">
        <f t="shared" si="40"/>
        <v>大专</v>
      </c>
      <c r="G531" s="3" t="str">
        <f>"长春医学高等专科学校"</f>
        <v>长春医学高等专科学校</v>
      </c>
    </row>
    <row r="532" spans="1:7" ht="15" customHeight="1" x14ac:dyDescent="0.4">
      <c r="A532" s="2">
        <v>531</v>
      </c>
      <c r="B532" s="3" t="s">
        <v>10</v>
      </c>
      <c r="C532" s="2" t="s">
        <v>8</v>
      </c>
      <c r="D532" s="3" t="str">
        <f>"符玉婷"</f>
        <v>符玉婷</v>
      </c>
      <c r="E532" s="3" t="str">
        <f t="shared" si="36"/>
        <v>女</v>
      </c>
      <c r="F532" s="3" t="str">
        <f t="shared" si="40"/>
        <v>大专</v>
      </c>
      <c r="G532" s="3" t="str">
        <f>"海南医学院"</f>
        <v>海南医学院</v>
      </c>
    </row>
    <row r="533" spans="1:7" ht="15" customHeight="1" x14ac:dyDescent="0.4">
      <c r="A533" s="2">
        <v>532</v>
      </c>
      <c r="B533" s="3" t="s">
        <v>10</v>
      </c>
      <c r="C533" s="2" t="s">
        <v>8</v>
      </c>
      <c r="D533" s="3" t="str">
        <f>"李美莲"</f>
        <v>李美莲</v>
      </c>
      <c r="E533" s="3" t="str">
        <f t="shared" si="36"/>
        <v>女</v>
      </c>
      <c r="F533" s="3" t="str">
        <f t="shared" si="40"/>
        <v>大专</v>
      </c>
      <c r="G533" s="3" t="str">
        <f>"海南医学院"</f>
        <v>海南医学院</v>
      </c>
    </row>
    <row r="534" spans="1:7" ht="15" customHeight="1" x14ac:dyDescent="0.4">
      <c r="A534" s="2">
        <v>533</v>
      </c>
      <c r="B534" s="3" t="s">
        <v>10</v>
      </c>
      <c r="C534" s="2" t="s">
        <v>8</v>
      </c>
      <c r="D534" s="3" t="str">
        <f>"曾伟丹"</f>
        <v>曾伟丹</v>
      </c>
      <c r="E534" s="3" t="str">
        <f t="shared" ref="E534:E569" si="41">"女"</f>
        <v>女</v>
      </c>
      <c r="F534" s="3" t="str">
        <f t="shared" si="40"/>
        <v>大专</v>
      </c>
      <c r="G534" s="3" t="str">
        <f>"海南科技职业大学"</f>
        <v>海南科技职业大学</v>
      </c>
    </row>
    <row r="535" spans="1:7" ht="15" customHeight="1" x14ac:dyDescent="0.4">
      <c r="A535" s="2">
        <v>534</v>
      </c>
      <c r="B535" s="3" t="s">
        <v>10</v>
      </c>
      <c r="C535" s="2" t="s">
        <v>8</v>
      </c>
      <c r="D535" s="3" t="str">
        <f>"羊翠香"</f>
        <v>羊翠香</v>
      </c>
      <c r="E535" s="3" t="str">
        <f t="shared" si="41"/>
        <v>女</v>
      </c>
      <c r="F535" s="3" t="str">
        <f t="shared" si="40"/>
        <v>大专</v>
      </c>
      <c r="G535" s="3" t="str">
        <f>"海南医学院"</f>
        <v>海南医学院</v>
      </c>
    </row>
    <row r="536" spans="1:7" ht="15" customHeight="1" x14ac:dyDescent="0.4">
      <c r="A536" s="2">
        <v>535</v>
      </c>
      <c r="B536" s="3" t="s">
        <v>10</v>
      </c>
      <c r="C536" s="2" t="s">
        <v>8</v>
      </c>
      <c r="D536" s="3" t="str">
        <f>"刘静贤"</f>
        <v>刘静贤</v>
      </c>
      <c r="E536" s="3" t="str">
        <f t="shared" si="41"/>
        <v>女</v>
      </c>
      <c r="F536" s="3" t="str">
        <f t="shared" si="40"/>
        <v>大专</v>
      </c>
      <c r="G536" s="3" t="str">
        <f>"山西医科大学汾阳学院"</f>
        <v>山西医科大学汾阳学院</v>
      </c>
    </row>
    <row r="537" spans="1:7" ht="15" customHeight="1" x14ac:dyDescent="0.4">
      <c r="A537" s="2">
        <v>536</v>
      </c>
      <c r="B537" s="3" t="s">
        <v>10</v>
      </c>
      <c r="C537" s="2" t="s">
        <v>8</v>
      </c>
      <c r="D537" s="3" t="str">
        <f>"李夏娜"</f>
        <v>李夏娜</v>
      </c>
      <c r="E537" s="3" t="str">
        <f t="shared" si="41"/>
        <v>女</v>
      </c>
      <c r="F537" s="3" t="str">
        <f t="shared" si="40"/>
        <v>大专</v>
      </c>
      <c r="G537" s="3" t="str">
        <f>"湖北三峡职业技术学院"</f>
        <v>湖北三峡职业技术学院</v>
      </c>
    </row>
    <row r="538" spans="1:7" ht="15" customHeight="1" x14ac:dyDescent="0.4">
      <c r="A538" s="2">
        <v>537</v>
      </c>
      <c r="B538" s="3" t="s">
        <v>10</v>
      </c>
      <c r="C538" s="2" t="s">
        <v>8</v>
      </c>
      <c r="D538" s="3" t="str">
        <f>"王小燕"</f>
        <v>王小燕</v>
      </c>
      <c r="E538" s="3" t="str">
        <f t="shared" si="41"/>
        <v>女</v>
      </c>
      <c r="F538" s="3" t="str">
        <f t="shared" si="40"/>
        <v>大专</v>
      </c>
      <c r="G538" s="3" t="str">
        <f>"海南医学院"</f>
        <v>海南医学院</v>
      </c>
    </row>
    <row r="539" spans="1:7" ht="15" customHeight="1" x14ac:dyDescent="0.4">
      <c r="A539" s="2">
        <v>538</v>
      </c>
      <c r="B539" s="3" t="s">
        <v>10</v>
      </c>
      <c r="C539" s="2" t="s">
        <v>8</v>
      </c>
      <c r="D539" s="3" t="str">
        <f>"符莲美"</f>
        <v>符莲美</v>
      </c>
      <c r="E539" s="3" t="str">
        <f t="shared" si="41"/>
        <v>女</v>
      </c>
      <c r="F539" s="3" t="str">
        <f t="shared" si="40"/>
        <v>大专</v>
      </c>
      <c r="G539" s="3" t="str">
        <f>"海南医学院"</f>
        <v>海南医学院</v>
      </c>
    </row>
    <row r="540" spans="1:7" ht="15" customHeight="1" x14ac:dyDescent="0.4">
      <c r="A540" s="2">
        <v>539</v>
      </c>
      <c r="B540" s="3" t="s">
        <v>10</v>
      </c>
      <c r="C540" s="2" t="s">
        <v>8</v>
      </c>
      <c r="D540" s="3" t="str">
        <f>"陈日波"</f>
        <v>陈日波</v>
      </c>
      <c r="E540" s="3" t="str">
        <f t="shared" si="41"/>
        <v>女</v>
      </c>
      <c r="F540" s="3" t="str">
        <f t="shared" si="40"/>
        <v>大专</v>
      </c>
      <c r="G540" s="3" t="str">
        <f>"海南医学院"</f>
        <v>海南医学院</v>
      </c>
    </row>
    <row r="541" spans="1:7" ht="15" customHeight="1" x14ac:dyDescent="0.4">
      <c r="A541" s="2">
        <v>540</v>
      </c>
      <c r="B541" s="3" t="s">
        <v>10</v>
      </c>
      <c r="C541" s="2" t="s">
        <v>8</v>
      </c>
      <c r="D541" s="3" t="str">
        <f>"王达秋"</f>
        <v>王达秋</v>
      </c>
      <c r="E541" s="3" t="str">
        <f t="shared" si="41"/>
        <v>女</v>
      </c>
      <c r="F541" s="3" t="str">
        <f t="shared" si="40"/>
        <v>大专</v>
      </c>
      <c r="G541" s="3" t="str">
        <f>"海南医学院"</f>
        <v>海南医学院</v>
      </c>
    </row>
    <row r="542" spans="1:7" ht="15" customHeight="1" x14ac:dyDescent="0.4">
      <c r="A542" s="2">
        <v>541</v>
      </c>
      <c r="B542" s="3" t="s">
        <v>10</v>
      </c>
      <c r="C542" s="2" t="s">
        <v>8</v>
      </c>
      <c r="D542" s="3" t="str">
        <f>"羊代玉"</f>
        <v>羊代玉</v>
      </c>
      <c r="E542" s="3" t="str">
        <f t="shared" si="41"/>
        <v>女</v>
      </c>
      <c r="F542" s="3" t="str">
        <f t="shared" si="40"/>
        <v>大专</v>
      </c>
      <c r="G542" s="3" t="str">
        <f>"岳阳职业技术学院"</f>
        <v>岳阳职业技术学院</v>
      </c>
    </row>
    <row r="543" spans="1:7" ht="15" customHeight="1" x14ac:dyDescent="0.4">
      <c r="A543" s="2">
        <v>542</v>
      </c>
      <c r="B543" s="3" t="s">
        <v>10</v>
      </c>
      <c r="C543" s="2" t="s">
        <v>8</v>
      </c>
      <c r="D543" s="3" t="str">
        <f>"蔡莲月"</f>
        <v>蔡莲月</v>
      </c>
      <c r="E543" s="3" t="str">
        <f t="shared" si="41"/>
        <v>女</v>
      </c>
      <c r="F543" s="3" t="str">
        <f t="shared" si="40"/>
        <v>大专</v>
      </c>
      <c r="G543" s="3" t="str">
        <f>"河北省邢台市邢台医学高等专科学校"</f>
        <v>河北省邢台市邢台医学高等专科学校</v>
      </c>
    </row>
    <row r="544" spans="1:7" ht="15" customHeight="1" x14ac:dyDescent="0.4">
      <c r="A544" s="2">
        <v>543</v>
      </c>
      <c r="B544" s="3" t="s">
        <v>10</v>
      </c>
      <c r="C544" s="2" t="s">
        <v>8</v>
      </c>
      <c r="D544" s="3" t="str">
        <f>"羊带桃"</f>
        <v>羊带桃</v>
      </c>
      <c r="E544" s="3" t="str">
        <f t="shared" si="41"/>
        <v>女</v>
      </c>
      <c r="F544" s="3" t="str">
        <f t="shared" si="40"/>
        <v>大专</v>
      </c>
      <c r="G544" s="3" t="str">
        <f>"海南医学院"</f>
        <v>海南医学院</v>
      </c>
    </row>
    <row r="545" spans="1:7" ht="15" customHeight="1" x14ac:dyDescent="0.4">
      <c r="A545" s="2">
        <v>544</v>
      </c>
      <c r="B545" s="3" t="s">
        <v>10</v>
      </c>
      <c r="C545" s="2" t="s">
        <v>8</v>
      </c>
      <c r="D545" s="3" t="str">
        <f>"李定兰"</f>
        <v>李定兰</v>
      </c>
      <c r="E545" s="3" t="str">
        <f t="shared" si="41"/>
        <v>女</v>
      </c>
      <c r="F545" s="3" t="str">
        <f t="shared" si="40"/>
        <v>大专</v>
      </c>
      <c r="G545" s="3" t="str">
        <f>"江西科技职业学院"</f>
        <v>江西科技职业学院</v>
      </c>
    </row>
    <row r="546" spans="1:7" ht="15" customHeight="1" x14ac:dyDescent="0.4">
      <c r="A546" s="2">
        <v>545</v>
      </c>
      <c r="B546" s="3" t="s">
        <v>10</v>
      </c>
      <c r="C546" s="2" t="s">
        <v>8</v>
      </c>
      <c r="D546" s="3" t="str">
        <f>"吕英女"</f>
        <v>吕英女</v>
      </c>
      <c r="E546" s="3" t="str">
        <f t="shared" si="41"/>
        <v>女</v>
      </c>
      <c r="F546" s="3" t="str">
        <f t="shared" si="40"/>
        <v>大专</v>
      </c>
      <c r="G546" s="3" t="str">
        <f>"海南科技职业大学"</f>
        <v>海南科技职业大学</v>
      </c>
    </row>
    <row r="547" spans="1:7" ht="15" customHeight="1" x14ac:dyDescent="0.4">
      <c r="A547" s="2">
        <v>546</v>
      </c>
      <c r="B547" s="3" t="s">
        <v>10</v>
      </c>
      <c r="C547" s="2" t="s">
        <v>8</v>
      </c>
      <c r="D547" s="3" t="str">
        <f>"符寿彩"</f>
        <v>符寿彩</v>
      </c>
      <c r="E547" s="3" t="str">
        <f t="shared" si="41"/>
        <v>女</v>
      </c>
      <c r="F547" s="3" t="str">
        <f t="shared" si="40"/>
        <v>大专</v>
      </c>
      <c r="G547" s="3" t="str">
        <f>"海南医学院"</f>
        <v>海南医学院</v>
      </c>
    </row>
    <row r="548" spans="1:7" ht="15" customHeight="1" x14ac:dyDescent="0.4">
      <c r="A548" s="2">
        <v>547</v>
      </c>
      <c r="B548" s="3" t="s">
        <v>10</v>
      </c>
      <c r="C548" s="2" t="s">
        <v>8</v>
      </c>
      <c r="D548" s="3" t="str">
        <f>"李登丽"</f>
        <v>李登丽</v>
      </c>
      <c r="E548" s="3" t="str">
        <f t="shared" si="41"/>
        <v>女</v>
      </c>
      <c r="F548" s="3" t="str">
        <f t="shared" si="40"/>
        <v>大专</v>
      </c>
      <c r="G548" s="3" t="str">
        <f>"黄冈职业技术学院"</f>
        <v>黄冈职业技术学院</v>
      </c>
    </row>
    <row r="549" spans="1:7" ht="15" customHeight="1" x14ac:dyDescent="0.4">
      <c r="A549" s="2">
        <v>548</v>
      </c>
      <c r="B549" s="3" t="s">
        <v>10</v>
      </c>
      <c r="C549" s="2" t="s">
        <v>8</v>
      </c>
      <c r="D549" s="3" t="str">
        <f>"陈木姣"</f>
        <v>陈木姣</v>
      </c>
      <c r="E549" s="3" t="str">
        <f t="shared" si="41"/>
        <v>女</v>
      </c>
      <c r="F549" s="3" t="str">
        <f t="shared" si="40"/>
        <v>大专</v>
      </c>
      <c r="G549" s="3" t="str">
        <f>"海南医学院"</f>
        <v>海南医学院</v>
      </c>
    </row>
    <row r="550" spans="1:7" ht="15" customHeight="1" x14ac:dyDescent="0.4">
      <c r="A550" s="2">
        <v>549</v>
      </c>
      <c r="B550" s="3" t="s">
        <v>10</v>
      </c>
      <c r="C550" s="2" t="s">
        <v>8</v>
      </c>
      <c r="D550" s="3" t="str">
        <f>"陈土香"</f>
        <v>陈土香</v>
      </c>
      <c r="E550" s="3" t="str">
        <f t="shared" si="41"/>
        <v>女</v>
      </c>
      <c r="F550" s="3" t="str">
        <f t="shared" si="40"/>
        <v>大专</v>
      </c>
      <c r="G550" s="3" t="str">
        <f>"海南科技职业大学"</f>
        <v>海南科技职业大学</v>
      </c>
    </row>
    <row r="551" spans="1:7" ht="15" customHeight="1" x14ac:dyDescent="0.4">
      <c r="A551" s="2">
        <v>550</v>
      </c>
      <c r="B551" s="3" t="s">
        <v>10</v>
      </c>
      <c r="C551" s="2" t="s">
        <v>8</v>
      </c>
      <c r="D551" s="3" t="str">
        <f>"李江清"</f>
        <v>李江清</v>
      </c>
      <c r="E551" s="3" t="str">
        <f t="shared" si="41"/>
        <v>女</v>
      </c>
      <c r="F551" s="3" t="str">
        <f t="shared" si="40"/>
        <v>大专</v>
      </c>
      <c r="G551" s="3" t="str">
        <f>"海南医学院"</f>
        <v>海南医学院</v>
      </c>
    </row>
    <row r="552" spans="1:7" ht="15" customHeight="1" x14ac:dyDescent="0.4">
      <c r="A552" s="2">
        <v>551</v>
      </c>
      <c r="B552" s="3" t="s">
        <v>10</v>
      </c>
      <c r="C552" s="2" t="s">
        <v>8</v>
      </c>
      <c r="D552" s="3" t="str">
        <f>"陈杰玲"</f>
        <v>陈杰玲</v>
      </c>
      <c r="E552" s="3" t="str">
        <f t="shared" si="41"/>
        <v>女</v>
      </c>
      <c r="F552" s="3" t="str">
        <f t="shared" si="40"/>
        <v>大专</v>
      </c>
      <c r="G552" s="3" t="str">
        <f>"广东医科大学"</f>
        <v>广东医科大学</v>
      </c>
    </row>
    <row r="553" spans="1:7" ht="15" customHeight="1" x14ac:dyDescent="0.4">
      <c r="A553" s="2">
        <v>552</v>
      </c>
      <c r="B553" s="3" t="s">
        <v>10</v>
      </c>
      <c r="C553" s="2" t="s">
        <v>8</v>
      </c>
      <c r="D553" s="3" t="str">
        <f>"何春英"</f>
        <v>何春英</v>
      </c>
      <c r="E553" s="3" t="str">
        <f t="shared" si="41"/>
        <v>女</v>
      </c>
      <c r="F553" s="3" t="str">
        <f t="shared" si="40"/>
        <v>大专</v>
      </c>
      <c r="G553" s="3" t="str">
        <f>"海南医学院"</f>
        <v>海南医学院</v>
      </c>
    </row>
    <row r="554" spans="1:7" ht="15" customHeight="1" x14ac:dyDescent="0.4">
      <c r="A554" s="2">
        <v>553</v>
      </c>
      <c r="B554" s="3" t="s">
        <v>10</v>
      </c>
      <c r="C554" s="2" t="s">
        <v>8</v>
      </c>
      <c r="D554" s="3" t="str">
        <f>"赵壮霞"</f>
        <v>赵壮霞</v>
      </c>
      <c r="E554" s="3" t="str">
        <f t="shared" si="41"/>
        <v>女</v>
      </c>
      <c r="F554" s="3" t="str">
        <f t="shared" si="40"/>
        <v>大专</v>
      </c>
      <c r="G554" s="3" t="str">
        <f>"海南医学院"</f>
        <v>海南医学院</v>
      </c>
    </row>
    <row r="555" spans="1:7" ht="15" customHeight="1" x14ac:dyDescent="0.4">
      <c r="A555" s="2">
        <v>554</v>
      </c>
      <c r="B555" s="3" t="s">
        <v>10</v>
      </c>
      <c r="C555" s="2" t="s">
        <v>8</v>
      </c>
      <c r="D555" s="3" t="str">
        <f>"邓亭妹"</f>
        <v>邓亭妹</v>
      </c>
      <c r="E555" s="3" t="str">
        <f t="shared" si="41"/>
        <v>女</v>
      </c>
      <c r="F555" s="3" t="str">
        <f t="shared" si="40"/>
        <v>大专</v>
      </c>
      <c r="G555" s="3" t="str">
        <f>"海南医学院"</f>
        <v>海南医学院</v>
      </c>
    </row>
    <row r="556" spans="1:7" ht="15" customHeight="1" x14ac:dyDescent="0.4">
      <c r="A556" s="2">
        <v>555</v>
      </c>
      <c r="B556" s="3" t="s">
        <v>10</v>
      </c>
      <c r="C556" s="2" t="s">
        <v>8</v>
      </c>
      <c r="D556" s="3" t="str">
        <f>"周若曼"</f>
        <v>周若曼</v>
      </c>
      <c r="E556" s="3" t="str">
        <f t="shared" si="41"/>
        <v>女</v>
      </c>
      <c r="F556" s="3" t="str">
        <f t="shared" si="40"/>
        <v>大专</v>
      </c>
      <c r="G556" s="3" t="str">
        <f>"海南医学院"</f>
        <v>海南医学院</v>
      </c>
    </row>
    <row r="557" spans="1:7" ht="15" customHeight="1" x14ac:dyDescent="0.4">
      <c r="A557" s="2">
        <v>556</v>
      </c>
      <c r="B557" s="3" t="s">
        <v>10</v>
      </c>
      <c r="C557" s="2" t="s">
        <v>8</v>
      </c>
      <c r="D557" s="3" t="str">
        <f>"王锦翠"</f>
        <v>王锦翠</v>
      </c>
      <c r="E557" s="3" t="str">
        <f t="shared" si="41"/>
        <v>女</v>
      </c>
      <c r="F557" s="3" t="str">
        <f>"本科"</f>
        <v>本科</v>
      </c>
      <c r="G557" s="3" t="str">
        <f>"广西中医药大学赛恩斯新医药学院"</f>
        <v>广西中医药大学赛恩斯新医药学院</v>
      </c>
    </row>
    <row r="558" spans="1:7" ht="15" customHeight="1" x14ac:dyDescent="0.4">
      <c r="A558" s="2">
        <v>557</v>
      </c>
      <c r="B558" s="3" t="s">
        <v>10</v>
      </c>
      <c r="C558" s="2" t="s">
        <v>8</v>
      </c>
      <c r="D558" s="3" t="str">
        <f>"吴献婷"</f>
        <v>吴献婷</v>
      </c>
      <c r="E558" s="3" t="str">
        <f t="shared" si="41"/>
        <v>女</v>
      </c>
      <c r="F558" s="3" t="str">
        <f>"本科"</f>
        <v>本科</v>
      </c>
      <c r="G558" s="3" t="str">
        <f>"长沙医学院"</f>
        <v>长沙医学院</v>
      </c>
    </row>
    <row r="559" spans="1:7" ht="15" customHeight="1" x14ac:dyDescent="0.4">
      <c r="A559" s="2">
        <v>558</v>
      </c>
      <c r="B559" s="3" t="s">
        <v>10</v>
      </c>
      <c r="C559" s="2" t="s">
        <v>8</v>
      </c>
      <c r="D559" s="3" t="str">
        <f>"张影妃"</f>
        <v>张影妃</v>
      </c>
      <c r="E559" s="3" t="str">
        <f t="shared" si="41"/>
        <v>女</v>
      </c>
      <c r="F559" s="3" t="str">
        <f t="shared" ref="F559:F569" si="42">"大专"</f>
        <v>大专</v>
      </c>
      <c r="G559" s="3" t="str">
        <f>"长春医学高等专科学校"</f>
        <v>长春医学高等专科学校</v>
      </c>
    </row>
    <row r="560" spans="1:7" ht="15" customHeight="1" x14ac:dyDescent="0.4">
      <c r="A560" s="2">
        <v>559</v>
      </c>
      <c r="B560" s="3" t="s">
        <v>10</v>
      </c>
      <c r="C560" s="2" t="s">
        <v>8</v>
      </c>
      <c r="D560" s="3" t="str">
        <f>"吴晓花"</f>
        <v>吴晓花</v>
      </c>
      <c r="E560" s="3" t="str">
        <f t="shared" si="41"/>
        <v>女</v>
      </c>
      <c r="F560" s="3" t="str">
        <f t="shared" si="42"/>
        <v>大专</v>
      </c>
      <c r="G560" s="3" t="str">
        <f>"海南医学院"</f>
        <v>海南医学院</v>
      </c>
    </row>
    <row r="561" spans="1:7" ht="15" customHeight="1" x14ac:dyDescent="0.4">
      <c r="A561" s="2">
        <v>560</v>
      </c>
      <c r="B561" s="3" t="s">
        <v>10</v>
      </c>
      <c r="C561" s="2" t="s">
        <v>8</v>
      </c>
      <c r="D561" s="3" t="str">
        <f>"陈爱丽"</f>
        <v>陈爱丽</v>
      </c>
      <c r="E561" s="3" t="str">
        <f t="shared" si="41"/>
        <v>女</v>
      </c>
      <c r="F561" s="3" t="str">
        <f t="shared" si="42"/>
        <v>大专</v>
      </c>
      <c r="G561" s="3" t="str">
        <f>"焦作职工医学院"</f>
        <v>焦作职工医学院</v>
      </c>
    </row>
    <row r="562" spans="1:7" ht="15" customHeight="1" x14ac:dyDescent="0.4">
      <c r="A562" s="2">
        <v>561</v>
      </c>
      <c r="B562" s="3" t="s">
        <v>10</v>
      </c>
      <c r="C562" s="2" t="s">
        <v>8</v>
      </c>
      <c r="D562" s="3" t="str">
        <f>"许琳梅"</f>
        <v>许琳梅</v>
      </c>
      <c r="E562" s="3" t="str">
        <f t="shared" si="41"/>
        <v>女</v>
      </c>
      <c r="F562" s="3" t="str">
        <f t="shared" si="42"/>
        <v>大专</v>
      </c>
      <c r="G562" s="3" t="str">
        <f>"海南医学院"</f>
        <v>海南医学院</v>
      </c>
    </row>
    <row r="563" spans="1:7" ht="15" customHeight="1" x14ac:dyDescent="0.4">
      <c r="A563" s="2">
        <v>562</v>
      </c>
      <c r="B563" s="3" t="s">
        <v>10</v>
      </c>
      <c r="C563" s="2" t="s">
        <v>8</v>
      </c>
      <c r="D563" s="3" t="str">
        <f>"符姑妹"</f>
        <v>符姑妹</v>
      </c>
      <c r="E563" s="3" t="str">
        <f t="shared" si="41"/>
        <v>女</v>
      </c>
      <c r="F563" s="3" t="str">
        <f t="shared" si="42"/>
        <v>大专</v>
      </c>
      <c r="G563" s="3" t="str">
        <f>"焦作职工医学院"</f>
        <v>焦作职工医学院</v>
      </c>
    </row>
    <row r="564" spans="1:7" ht="15" customHeight="1" x14ac:dyDescent="0.4">
      <c r="A564" s="2">
        <v>563</v>
      </c>
      <c r="B564" s="3" t="s">
        <v>10</v>
      </c>
      <c r="C564" s="2" t="s">
        <v>8</v>
      </c>
      <c r="D564" s="3" t="str">
        <f>"余瑞菊"</f>
        <v>余瑞菊</v>
      </c>
      <c r="E564" s="3" t="str">
        <f t="shared" si="41"/>
        <v>女</v>
      </c>
      <c r="F564" s="3" t="str">
        <f t="shared" si="42"/>
        <v>大专</v>
      </c>
      <c r="G564" s="3" t="str">
        <f>"海南医学院"</f>
        <v>海南医学院</v>
      </c>
    </row>
    <row r="565" spans="1:7" ht="15" customHeight="1" x14ac:dyDescent="0.4">
      <c r="A565" s="2">
        <v>564</v>
      </c>
      <c r="B565" s="3" t="s">
        <v>10</v>
      </c>
      <c r="C565" s="2" t="s">
        <v>8</v>
      </c>
      <c r="D565" s="3" t="str">
        <f>"李隆青"</f>
        <v>李隆青</v>
      </c>
      <c r="E565" s="3" t="str">
        <f t="shared" si="41"/>
        <v>女</v>
      </c>
      <c r="F565" s="3" t="str">
        <f t="shared" si="42"/>
        <v>大专</v>
      </c>
      <c r="G565" s="3" t="str">
        <f>"海南科技职业大学"</f>
        <v>海南科技职业大学</v>
      </c>
    </row>
    <row r="566" spans="1:7" ht="15" customHeight="1" x14ac:dyDescent="0.4">
      <c r="A566" s="2">
        <v>565</v>
      </c>
      <c r="B566" s="3" t="s">
        <v>10</v>
      </c>
      <c r="C566" s="2" t="s">
        <v>8</v>
      </c>
      <c r="D566" s="3" t="str">
        <f>"梁土爱"</f>
        <v>梁土爱</v>
      </c>
      <c r="E566" s="3" t="str">
        <f t="shared" si="41"/>
        <v>女</v>
      </c>
      <c r="F566" s="3" t="str">
        <f t="shared" si="42"/>
        <v>大专</v>
      </c>
      <c r="G566" s="3" t="str">
        <f>"海南医学院"</f>
        <v>海南医学院</v>
      </c>
    </row>
    <row r="567" spans="1:7" ht="15" customHeight="1" x14ac:dyDescent="0.4">
      <c r="A567" s="2">
        <v>566</v>
      </c>
      <c r="B567" s="3" t="s">
        <v>10</v>
      </c>
      <c r="C567" s="2" t="s">
        <v>8</v>
      </c>
      <c r="D567" s="3" t="str">
        <f>"陈爱日"</f>
        <v>陈爱日</v>
      </c>
      <c r="E567" s="3" t="str">
        <f t="shared" si="41"/>
        <v>女</v>
      </c>
      <c r="F567" s="3" t="str">
        <f t="shared" si="42"/>
        <v>大专</v>
      </c>
      <c r="G567" s="3" t="str">
        <f>"铜仁职业技术学院"</f>
        <v>铜仁职业技术学院</v>
      </c>
    </row>
    <row r="568" spans="1:7" ht="15" customHeight="1" x14ac:dyDescent="0.4">
      <c r="A568" s="2">
        <v>567</v>
      </c>
      <c r="B568" s="3" t="s">
        <v>10</v>
      </c>
      <c r="C568" s="2" t="s">
        <v>8</v>
      </c>
      <c r="D568" s="3" t="str">
        <f>"赵成逢"</f>
        <v>赵成逢</v>
      </c>
      <c r="E568" s="3" t="str">
        <f t="shared" si="41"/>
        <v>女</v>
      </c>
      <c r="F568" s="3" t="str">
        <f t="shared" si="42"/>
        <v>大专</v>
      </c>
      <c r="G568" s="3" t="str">
        <f>"海南省医学院"</f>
        <v>海南省医学院</v>
      </c>
    </row>
    <row r="569" spans="1:7" ht="15" customHeight="1" x14ac:dyDescent="0.4">
      <c r="A569" s="2">
        <v>568</v>
      </c>
      <c r="B569" s="3" t="s">
        <v>10</v>
      </c>
      <c r="C569" s="2" t="s">
        <v>8</v>
      </c>
      <c r="D569" s="3" t="s">
        <v>12</v>
      </c>
      <c r="E569" s="3" t="str">
        <f t="shared" si="41"/>
        <v>女</v>
      </c>
      <c r="F569" s="3" t="str">
        <f t="shared" si="42"/>
        <v>大专</v>
      </c>
      <c r="G569" s="3" t="s">
        <v>13</v>
      </c>
    </row>
    <row r="570" spans="1:7" ht="15" customHeight="1" x14ac:dyDescent="0.4">
      <c r="A570" s="2">
        <v>569</v>
      </c>
      <c r="B570" s="3" t="s">
        <v>11</v>
      </c>
      <c r="C570" s="2" t="s">
        <v>8</v>
      </c>
      <c r="D570" s="3" t="str">
        <f>"李可毕"</f>
        <v>李可毕</v>
      </c>
      <c r="E570" s="3" t="str">
        <f>"男"</f>
        <v>男</v>
      </c>
      <c r="F570" s="3" t="str">
        <f>"本科"</f>
        <v>本科</v>
      </c>
      <c r="G570" s="3" t="str">
        <f>"南华大学"</f>
        <v>南华大学</v>
      </c>
    </row>
    <row r="571" spans="1:7" ht="15" customHeight="1" x14ac:dyDescent="0.4">
      <c r="A571" s="2">
        <v>570</v>
      </c>
      <c r="B571" s="3" t="s">
        <v>11</v>
      </c>
      <c r="C571" s="2" t="s">
        <v>8</v>
      </c>
      <c r="D571" s="3" t="str">
        <f>"林文香"</f>
        <v>林文香</v>
      </c>
      <c r="E571" s="3" t="str">
        <f>"女"</f>
        <v>女</v>
      </c>
      <c r="F571" s="3" t="str">
        <f>"本科"</f>
        <v>本科</v>
      </c>
      <c r="G571" s="3" t="str">
        <f>"海南医学院"</f>
        <v>海南医学院</v>
      </c>
    </row>
    <row r="572" spans="1:7" ht="15" customHeight="1" x14ac:dyDescent="0.4">
      <c r="A572" s="2">
        <v>571</v>
      </c>
      <c r="B572" s="3" t="s">
        <v>11</v>
      </c>
      <c r="C572" s="2" t="s">
        <v>8</v>
      </c>
      <c r="D572" s="3" t="str">
        <f>"陈雪秋"</f>
        <v>陈雪秋</v>
      </c>
      <c r="E572" s="3" t="str">
        <f>"女"</f>
        <v>女</v>
      </c>
      <c r="F572" s="3" t="str">
        <f>"大专"</f>
        <v>大专</v>
      </c>
      <c r="G572" s="3" t="str">
        <f>"常德职业技术学院"</f>
        <v>常德职业技术学院</v>
      </c>
    </row>
    <row r="573" spans="1:7" ht="15" customHeight="1" x14ac:dyDescent="0.4">
      <c r="A573" s="2">
        <v>572</v>
      </c>
      <c r="B573" s="3" t="s">
        <v>11</v>
      </c>
      <c r="C573" s="2" t="s">
        <v>8</v>
      </c>
      <c r="D573" s="3" t="str">
        <f>"董江妹"</f>
        <v>董江妹</v>
      </c>
      <c r="E573" s="3" t="str">
        <f>"女"</f>
        <v>女</v>
      </c>
      <c r="F573" s="3" t="str">
        <f t="shared" ref="F573:F581" si="43">"本科"</f>
        <v>本科</v>
      </c>
      <c r="G573" s="3" t="str">
        <f>"海南医学院"</f>
        <v>海南医学院</v>
      </c>
    </row>
    <row r="574" spans="1:7" ht="15" customHeight="1" x14ac:dyDescent="0.4">
      <c r="A574" s="2">
        <v>573</v>
      </c>
      <c r="B574" s="3" t="s">
        <v>11</v>
      </c>
      <c r="C574" s="2" t="s">
        <v>8</v>
      </c>
      <c r="D574" s="3" t="str">
        <f>"李玉秀"</f>
        <v>李玉秀</v>
      </c>
      <c r="E574" s="3" t="str">
        <f>"女"</f>
        <v>女</v>
      </c>
      <c r="F574" s="3" t="str">
        <f t="shared" si="43"/>
        <v>本科</v>
      </c>
      <c r="G574" s="3" t="str">
        <f>"海南医学院"</f>
        <v>海南医学院</v>
      </c>
    </row>
    <row r="575" spans="1:7" ht="15" customHeight="1" x14ac:dyDescent="0.4">
      <c r="A575" s="2">
        <v>574</v>
      </c>
      <c r="B575" s="3" t="s">
        <v>11</v>
      </c>
      <c r="C575" s="2" t="s">
        <v>8</v>
      </c>
      <c r="D575" s="3" t="str">
        <f>"应俊"</f>
        <v>应俊</v>
      </c>
      <c r="E575" s="3" t="str">
        <f>"女"</f>
        <v>女</v>
      </c>
      <c r="F575" s="3" t="str">
        <f t="shared" si="43"/>
        <v>本科</v>
      </c>
      <c r="G575" s="3" t="str">
        <f>"海南医学院"</f>
        <v>海南医学院</v>
      </c>
    </row>
    <row r="576" spans="1:7" ht="15" customHeight="1" x14ac:dyDescent="0.4">
      <c r="A576" s="2">
        <v>575</v>
      </c>
      <c r="B576" s="3" t="s">
        <v>11</v>
      </c>
      <c r="C576" s="2" t="s">
        <v>8</v>
      </c>
      <c r="D576" s="3" t="str">
        <f>"全德华"</f>
        <v>全德华</v>
      </c>
      <c r="E576" s="3" t="str">
        <f>"男"</f>
        <v>男</v>
      </c>
      <c r="F576" s="3" t="str">
        <f t="shared" si="43"/>
        <v>本科</v>
      </c>
      <c r="G576" s="3" t="str">
        <f>"山西中医学院"</f>
        <v>山西中医学院</v>
      </c>
    </row>
    <row r="577" spans="1:7" ht="15" customHeight="1" x14ac:dyDescent="0.4">
      <c r="A577" s="2">
        <v>576</v>
      </c>
      <c r="B577" s="3" t="s">
        <v>11</v>
      </c>
      <c r="C577" s="2" t="s">
        <v>8</v>
      </c>
      <c r="D577" s="3" t="str">
        <f>"刘盛伟"</f>
        <v>刘盛伟</v>
      </c>
      <c r="E577" s="3" t="str">
        <f>"男"</f>
        <v>男</v>
      </c>
      <c r="F577" s="3" t="str">
        <f t="shared" si="43"/>
        <v>本科</v>
      </c>
      <c r="G577" s="3" t="str">
        <f>"延边大学"</f>
        <v>延边大学</v>
      </c>
    </row>
    <row r="578" spans="1:7" ht="15" customHeight="1" x14ac:dyDescent="0.4">
      <c r="A578" s="2">
        <v>577</v>
      </c>
      <c r="B578" s="3" t="s">
        <v>11</v>
      </c>
      <c r="C578" s="2" t="s">
        <v>8</v>
      </c>
      <c r="D578" s="3" t="str">
        <f>"符群萍"</f>
        <v>符群萍</v>
      </c>
      <c r="E578" s="3" t="str">
        <f>"女"</f>
        <v>女</v>
      </c>
      <c r="F578" s="3" t="str">
        <f t="shared" si="43"/>
        <v>本科</v>
      </c>
      <c r="G578" s="3" t="str">
        <f>"海南医学院"</f>
        <v>海南医学院</v>
      </c>
    </row>
    <row r="579" spans="1:7" ht="15" customHeight="1" x14ac:dyDescent="0.4">
      <c r="A579" s="2">
        <v>578</v>
      </c>
      <c r="B579" s="3" t="s">
        <v>11</v>
      </c>
      <c r="C579" s="2" t="s">
        <v>8</v>
      </c>
      <c r="D579" s="3" t="str">
        <f>"李祥美"</f>
        <v>李祥美</v>
      </c>
      <c r="E579" s="3" t="str">
        <f>"女"</f>
        <v>女</v>
      </c>
      <c r="F579" s="3" t="str">
        <f t="shared" si="43"/>
        <v>本科</v>
      </c>
      <c r="G579" s="3" t="str">
        <f>"海南医学院"</f>
        <v>海南医学院</v>
      </c>
    </row>
    <row r="580" spans="1:7" ht="15" customHeight="1" x14ac:dyDescent="0.4">
      <c r="A580" s="2">
        <v>579</v>
      </c>
      <c r="B580" s="3" t="s">
        <v>11</v>
      </c>
      <c r="C580" s="2" t="s">
        <v>8</v>
      </c>
      <c r="D580" s="3" t="str">
        <f>"黎月女"</f>
        <v>黎月女</v>
      </c>
      <c r="E580" s="3" t="str">
        <f>"女"</f>
        <v>女</v>
      </c>
      <c r="F580" s="3" t="str">
        <f t="shared" si="43"/>
        <v>本科</v>
      </c>
      <c r="G580" s="3" t="str">
        <f>"大理大学"</f>
        <v>大理大学</v>
      </c>
    </row>
    <row r="581" spans="1:7" ht="15" customHeight="1" x14ac:dyDescent="0.4">
      <c r="A581" s="2">
        <v>580</v>
      </c>
      <c r="B581" s="3" t="s">
        <v>11</v>
      </c>
      <c r="C581" s="2" t="s">
        <v>8</v>
      </c>
      <c r="D581" s="3" t="str">
        <f>"谢春丹"</f>
        <v>谢春丹</v>
      </c>
      <c r="E581" s="3" t="str">
        <f>"女"</f>
        <v>女</v>
      </c>
      <c r="F581" s="3" t="str">
        <f t="shared" si="43"/>
        <v>本科</v>
      </c>
      <c r="G581" s="3" t="str">
        <f>"东北师范大学人文学院"</f>
        <v>东北师范大学人文学院</v>
      </c>
    </row>
    <row r="582" spans="1:7" ht="15" customHeight="1" x14ac:dyDescent="0.4">
      <c r="A582" s="2">
        <v>581</v>
      </c>
      <c r="B582" s="3" t="s">
        <v>11</v>
      </c>
      <c r="C582" s="2" t="s">
        <v>8</v>
      </c>
      <c r="D582" s="3" t="str">
        <f>"刘超"</f>
        <v>刘超</v>
      </c>
      <c r="E582" s="3" t="str">
        <f>"男"</f>
        <v>男</v>
      </c>
      <c r="F582" s="3" t="str">
        <f>"研究生"</f>
        <v>研究生</v>
      </c>
      <c r="G582" s="3" t="str">
        <f>"哈尔滨医科大学"</f>
        <v>哈尔滨医科大学</v>
      </c>
    </row>
    <row r="583" spans="1:7" ht="15" customHeight="1" x14ac:dyDescent="0.4">
      <c r="A583" s="2">
        <v>582</v>
      </c>
      <c r="B583" s="3" t="s">
        <v>11</v>
      </c>
      <c r="C583" s="2" t="s">
        <v>8</v>
      </c>
      <c r="D583" s="3" t="str">
        <f>"林英义"</f>
        <v>林英义</v>
      </c>
      <c r="E583" s="3" t="str">
        <f>"男"</f>
        <v>男</v>
      </c>
      <c r="F583" s="3" t="str">
        <f>"本科"</f>
        <v>本科</v>
      </c>
      <c r="G583" s="3" t="str">
        <f>"海南医学院"</f>
        <v>海南医学院</v>
      </c>
    </row>
  </sheetData>
  <autoFilter ref="A1:G1" xr:uid="{00000000-0009-0000-0000-000000000000}">
    <sortState xmlns:xlrd2="http://schemas.microsoft.com/office/spreadsheetml/2017/richdata2" ref="A2:G582">
      <sortCondition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29075</dc:creator>
  <cp:lastModifiedBy>29075</cp:lastModifiedBy>
  <dcterms:created xsi:type="dcterms:W3CDTF">2021-06-09T04:33:06Z</dcterms:created>
  <dcterms:modified xsi:type="dcterms:W3CDTF">2021-06-10T01:12:17Z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