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易择\儋州\儋州妇幼\2021编外\公告\"/>
    </mc:Choice>
  </mc:AlternateContent>
  <xr:revisionPtr revIDLastSave="0" documentId="8_{447F42CC-778E-4E1D-96CC-1FF255AFC2B5}" xr6:coauthVersionLast="45" xr6:coauthVersionMax="45" xr10:uidLastSave="{00000000-0000-0000-0000-000000000000}"/>
  <bookViews>
    <workbookView xWindow="-98" yWindow="-98" windowWidth="20715" windowHeight="13276" xr2:uid="{33592A0E-278B-47B9-9C7A-338AF3932E6E}"/>
  </bookViews>
  <sheets>
    <sheet name="不合格名单" sheetId="1" r:id="rId1"/>
  </sheets>
  <definedNames>
    <definedName name="_xlnm._FilterDatabase" localSheetId="0" hidden="1">不合格名单!$A$1:$I$1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8" i="1" l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25" i="1"/>
  <c r="F225" i="1"/>
  <c r="E225" i="1"/>
  <c r="D225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G155" i="1"/>
  <c r="F155" i="1"/>
  <c r="E155" i="1"/>
  <c r="D155" i="1"/>
  <c r="G154" i="1"/>
  <c r="F154" i="1"/>
  <c r="E154" i="1"/>
  <c r="D154" i="1"/>
  <c r="G153" i="1"/>
  <c r="F153" i="1"/>
  <c r="E153" i="1"/>
  <c r="D153" i="1"/>
  <c r="G152" i="1"/>
  <c r="F152" i="1"/>
  <c r="E152" i="1"/>
  <c r="D152" i="1"/>
  <c r="G151" i="1"/>
  <c r="F151" i="1"/>
  <c r="E151" i="1"/>
  <c r="D151" i="1"/>
  <c r="G150" i="1"/>
  <c r="F150" i="1"/>
  <c r="E150" i="1"/>
  <c r="D150" i="1"/>
  <c r="G149" i="1"/>
  <c r="F149" i="1"/>
  <c r="E149" i="1"/>
  <c r="D149" i="1"/>
  <c r="G148" i="1"/>
  <c r="F148" i="1"/>
  <c r="E148" i="1"/>
  <c r="D148" i="1"/>
  <c r="G147" i="1"/>
  <c r="F147" i="1"/>
  <c r="E147" i="1"/>
  <c r="D147" i="1"/>
  <c r="G146" i="1"/>
  <c r="F146" i="1"/>
  <c r="E146" i="1"/>
  <c r="D146" i="1"/>
  <c r="G145" i="1"/>
  <c r="F145" i="1"/>
  <c r="E145" i="1"/>
  <c r="D145" i="1"/>
  <c r="G144" i="1"/>
  <c r="F144" i="1"/>
  <c r="E144" i="1"/>
  <c r="D144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G140" i="1"/>
  <c r="F140" i="1"/>
  <c r="E140" i="1"/>
  <c r="D140" i="1"/>
  <c r="G139" i="1"/>
  <c r="F139" i="1"/>
  <c r="E139" i="1"/>
  <c r="D139" i="1"/>
  <c r="G138" i="1"/>
  <c r="F138" i="1"/>
  <c r="E138" i="1"/>
  <c r="D138" i="1"/>
  <c r="G137" i="1"/>
  <c r="F137" i="1"/>
  <c r="E137" i="1"/>
  <c r="D137" i="1"/>
  <c r="G136" i="1"/>
  <c r="F136" i="1"/>
  <c r="E136" i="1"/>
  <c r="D136" i="1"/>
  <c r="G135" i="1"/>
  <c r="F135" i="1"/>
  <c r="E135" i="1"/>
  <c r="D135" i="1"/>
  <c r="G134" i="1"/>
  <c r="F134" i="1"/>
  <c r="E134" i="1"/>
  <c r="D134" i="1"/>
  <c r="G133" i="1"/>
  <c r="F133" i="1"/>
  <c r="E133" i="1"/>
  <c r="D133" i="1"/>
  <c r="G132" i="1"/>
  <c r="F132" i="1"/>
  <c r="E132" i="1"/>
  <c r="D132" i="1"/>
  <c r="G131" i="1"/>
  <c r="F131" i="1"/>
  <c r="E131" i="1"/>
  <c r="D131" i="1"/>
  <c r="G130" i="1"/>
  <c r="F130" i="1"/>
  <c r="E130" i="1"/>
  <c r="D130" i="1"/>
  <c r="G129" i="1"/>
  <c r="F129" i="1"/>
  <c r="E129" i="1"/>
  <c r="D129" i="1"/>
  <c r="G128" i="1"/>
  <c r="F128" i="1"/>
  <c r="E128" i="1"/>
  <c r="D128" i="1"/>
  <c r="G127" i="1"/>
  <c r="F127" i="1"/>
  <c r="E127" i="1"/>
  <c r="D127" i="1"/>
  <c r="G126" i="1"/>
  <c r="F126" i="1"/>
  <c r="E126" i="1"/>
  <c r="D126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22" i="1"/>
  <c r="F122" i="1"/>
  <c r="E122" i="1"/>
  <c r="D122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111" i="1"/>
  <c r="F111" i="1"/>
  <c r="E111" i="1"/>
  <c r="D111" i="1"/>
  <c r="G110" i="1"/>
  <c r="F110" i="1"/>
  <c r="E110" i="1"/>
  <c r="D11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</calcChain>
</file>

<file path=xl/sharedStrings.xml><?xml version="1.0" encoding="utf-8"?>
<sst xmlns="http://schemas.openxmlformats.org/spreadsheetml/2006/main" count="719" uniqueCount="94">
  <si>
    <t>序号</t>
    <phoneticPr fontId="1" type="noConversion"/>
  </si>
  <si>
    <t>岗位名称</t>
  </si>
  <si>
    <t>审核状态</t>
  </si>
  <si>
    <t>姓名</t>
  </si>
  <si>
    <t>性别</t>
  </si>
  <si>
    <t>学历</t>
  </si>
  <si>
    <t>毕业院校</t>
  </si>
  <si>
    <t>不合格原因</t>
  </si>
  <si>
    <t>妇幼医生</t>
  </si>
  <si>
    <t>不合格</t>
  </si>
  <si>
    <t>专业技术资格不符合岗位要求；妇幼医生需满足以下条件之一：1.2013年后全日制普通高等院校临床医学相关专业本科及以上学历毕业生；2.已获得执业医师资格，年龄不超过40岁。</t>
  </si>
  <si>
    <t>专业技术资格不符合岗位要求；妇幼医生岗位需满足以下条件之一：1.2013年后全日制普通高等院校临床医学相关专业本科及以上学历毕业生；2.已获得执业医师资格，年龄不超过40岁。</t>
  </si>
  <si>
    <t>专业技术资格不符合岗位要求</t>
  </si>
  <si>
    <t>专业技术资格不符合岗位要求,缺执业医师证</t>
  </si>
  <si>
    <t>专业不符合报考要求</t>
  </si>
  <si>
    <t>专业技术资格不符合岗位要求，缺执业医师证书；</t>
  </si>
  <si>
    <t>学历学位不符合报考要求；专业技术资格不符合岗位要求</t>
  </si>
  <si>
    <t>不合格</t>
    <phoneticPr fontId="1" type="noConversion"/>
  </si>
  <si>
    <t>专业技术资格不符合岗位要求</t>
    <phoneticPr fontId="1" type="noConversion"/>
  </si>
  <si>
    <t>护士</t>
  </si>
  <si>
    <t>请上传大专毕业证</t>
  </si>
  <si>
    <t>请上传毕业证及职称证</t>
  </si>
  <si>
    <t>学历学位不符合报考要求</t>
  </si>
  <si>
    <t>请上传毕业证及资格证书原件</t>
  </si>
  <si>
    <t>未取得毕业证书及资格证原件上传</t>
  </si>
  <si>
    <t>学历学位不符合报考要求,未取得毕业证书。</t>
  </si>
  <si>
    <t>年龄不符合岗位要求，93年5月出生后人员</t>
  </si>
  <si>
    <t>学历学位不符合报考要求；专业技术资格不符合岗位要求；请按招聘公告要求上传有关材料</t>
  </si>
  <si>
    <t>专业技术资格不符合岗位要求；学历学位不符合报考要求；请按招聘公告要求上传有关材料</t>
  </si>
  <si>
    <t>专业技术资格不符合岗位要求 请提供资格证书原件上传</t>
  </si>
  <si>
    <t>年龄不符合岗位要求；专业技术资格不符合岗位要求</t>
  </si>
  <si>
    <t>年龄不符合岗位要求</t>
  </si>
  <si>
    <t>请上传毕业证原件及资格证原件</t>
  </si>
  <si>
    <t>学历学位不符合报考要求,未取得毕业证</t>
  </si>
  <si>
    <t>未上传毕业证书及资格证书</t>
  </si>
  <si>
    <t>专业技术资格不符合岗位要求；学历学位不符合报考要求；学历学位不符合报考要求</t>
  </si>
  <si>
    <t>学历学位不符合报考要求；</t>
  </si>
  <si>
    <t>请上传毕业证书及资格证原件上传</t>
  </si>
  <si>
    <t>请在报名表处上传本人护士资格证书</t>
  </si>
  <si>
    <t>专业技术资格不符合岗位要求；学历学位不符合报考要求</t>
  </si>
  <si>
    <t>专业技术资格不符合岗位要求；年龄不符合岗位要求</t>
  </si>
  <si>
    <t>年龄不符合岗位要求，以公告月份为截止，93年5月后出生人员符合。</t>
  </si>
  <si>
    <t>未上传毕业证书原件及资格证书</t>
  </si>
  <si>
    <t>学历学位不符合报考要求；请按招聘公告要求上传有关材料</t>
  </si>
  <si>
    <t>请上传毕业证书及资格证书原件</t>
  </si>
  <si>
    <t>年龄不符合岗位要求；专业技术资格不符合岗位要求；年龄不符合岗位要求</t>
  </si>
  <si>
    <t>未上传护士资格证书</t>
  </si>
  <si>
    <t>年龄不符合岗位要求，93年5月后出生</t>
  </si>
  <si>
    <t>年龄不符合岗位要求；专业技术资格不符合岗位要求。主管护师35岁以下</t>
  </si>
  <si>
    <t>请上传毕业证书原件及资格证书</t>
  </si>
  <si>
    <t>请上传初级资格证书；请在报名表处上传本人证件照</t>
  </si>
  <si>
    <t>请在报名表处上传本人证件照</t>
  </si>
  <si>
    <t>未上传毕业证书及资格证原件</t>
  </si>
  <si>
    <t>请上传毕业证书及资格证书</t>
  </si>
  <si>
    <t>学历学位不符合报考要求，；专业技术资格不符合岗位要求</t>
  </si>
  <si>
    <t>未查询到有邮箱报名记录，不在本次提交报名材料名单之内</t>
  </si>
  <si>
    <t>专业技术资格不符合岗位要求；学历学位不符合报考要求；请按招聘公告要求上传有关材料；请上传盖章的学业成绩单；请上传盖章的学业成绩单；请按招聘公告要求上传有关材料；请按招聘公告要求上传有关材料；请在报名表处上传本人证件照</t>
  </si>
  <si>
    <t>未在招录时间内取得毕业证书上传</t>
  </si>
  <si>
    <t>请上传大专毕业证原件及资格证原件</t>
  </si>
  <si>
    <t>未上传初级资格证书及大专毕业证</t>
  </si>
  <si>
    <t>无毕业证及资格证书</t>
  </si>
  <si>
    <t>年龄不符合岗位要求，年龄93年5月起算</t>
  </si>
  <si>
    <t>学历学位不符合报考要求，未在规定时间内取得毕业证书</t>
  </si>
  <si>
    <t>学历学位不符合报考要求；专业技术资格不符合岗位要求；专业技术资格不符合岗位要求</t>
  </si>
  <si>
    <t>专业技术资格不符合岗位要求，未上传技术资格证书</t>
  </si>
  <si>
    <t>学历学位不符合报考要求，本岗位大专以上</t>
  </si>
  <si>
    <t>未在本次报考时间内取得毕业证上传</t>
  </si>
  <si>
    <t>专业技术资格不符合岗位要求；请按招聘公告要求上传有关材料（护士专业资格证书）</t>
  </si>
  <si>
    <t>年龄不符合岗位要求，超龄按1986.5月出生中级职称护理师以上，请上传中级职称。</t>
  </si>
  <si>
    <t>请按招聘公告要求上传有关材料上传专业技术资格证书电子版</t>
  </si>
  <si>
    <t>年龄不符合岗位要求；</t>
  </si>
  <si>
    <t>未取得毕业证书及职业证书</t>
  </si>
  <si>
    <t>请上传护士资格证书</t>
  </si>
  <si>
    <t>请在报名表处上传本人证件照；学历学位不符合报考要求；专业技术资格不符合岗位要求</t>
  </si>
  <si>
    <t>专业技术资格不符合岗位要求；学历学位不符合报考要求 未取得毕业证书</t>
  </si>
  <si>
    <t>专业技术资格不符合岗位要求；学历学位不符合报考要求 未取得毕业证书原件及资格证书</t>
  </si>
  <si>
    <t>年龄不符合岗位要求 93年4月后出生</t>
  </si>
  <si>
    <t>年龄不符合岗位要求93年4月份后</t>
  </si>
  <si>
    <t>专业技术资格不符合岗位要求，请上传专业技术资格证</t>
  </si>
  <si>
    <t>请按招聘公告要求上传有关材料；学历学位不符合报考要求</t>
  </si>
  <si>
    <t>年龄不符合岗位要求 93年4月份后出生</t>
  </si>
  <si>
    <t>请上传主管护师证</t>
  </si>
  <si>
    <t>年龄不符合岗位要求 93年5月后</t>
  </si>
  <si>
    <t>未上传毕业证书及资格证书不符合</t>
  </si>
  <si>
    <t>请上传专业技术资格证电子版</t>
  </si>
  <si>
    <t>请按招聘公告要求上传有关材料，请上传专业技术资格证</t>
  </si>
  <si>
    <t>年龄不符合岗位要求，以公告当月为截止月份，93年5月后出生</t>
  </si>
  <si>
    <t>医生</t>
  </si>
  <si>
    <t>不合格</t>
    <phoneticPr fontId="1" type="noConversion"/>
  </si>
  <si>
    <t>专业技术资格不符合岗位要求，缺执业医师资格证书</t>
  </si>
  <si>
    <t>1.缺执业医师资格证书</t>
  </si>
  <si>
    <t>专业技术资格不符合岗位要求；缺执业医师以上资格证书；</t>
  </si>
  <si>
    <t>专业技术资格不符合岗位要求，缺执业医师证书</t>
  </si>
  <si>
    <t>专业技术资格不符合岗位要求；专业不符合报考要求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</si>
</sst>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3DB86-0DA8-4243-8FB5-1F5A9DB6573A}">
  <dimension ref="A1:H238"/>
  <sheetViews>
    <sheetView tabSelected="1" workbookViewId="0">
      <pane ySplit="1" topLeftCell="A182" activePane="bottomLeft" state="frozen"/>
      <selection pane="bottomLeft" activeCell="B192" sqref="B192"/>
    </sheetView>
  </sheetViews>
  <sheetFormatPr defaultRowHeight="15" customHeight="1" x14ac:dyDescent="0.4"/>
  <cols>
    <col min="1" max="1" width="6.265625" style="1" customWidth="1"/>
    <col min="3" max="3" width="9.06640625" style="1"/>
    <col min="4" max="4" width="10.06640625" bestFit="1" customWidth="1"/>
    <col min="5" max="5" width="4.9296875" bestFit="1" customWidth="1"/>
    <col min="7" max="7" width="26.265625" customWidth="1"/>
  </cols>
  <sheetData>
    <row r="1" spans="1:8" ht="15" customHeight="1" x14ac:dyDescent="0.4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 customHeight="1" x14ac:dyDescent="0.4">
      <c r="A2" s="4">
        <v>1</v>
      </c>
      <c r="B2" s="5" t="s">
        <v>8</v>
      </c>
      <c r="C2" s="4" t="s">
        <v>9</v>
      </c>
      <c r="D2" s="5" t="str">
        <f>"陈月花"</f>
        <v>陈月花</v>
      </c>
      <c r="E2" s="5" t="str">
        <f>"女"</f>
        <v>女</v>
      </c>
      <c r="F2" s="5" t="str">
        <f t="shared" ref="F2:F7" si="0">"大专"</f>
        <v>大专</v>
      </c>
      <c r="G2" s="5" t="str">
        <f>"海南医学院"</f>
        <v>海南医学院</v>
      </c>
      <c r="H2" s="5" t="s">
        <v>10</v>
      </c>
    </row>
    <row r="3" spans="1:8" ht="15" customHeight="1" x14ac:dyDescent="0.4">
      <c r="A3" s="4">
        <v>2</v>
      </c>
      <c r="B3" s="5" t="s">
        <v>8</v>
      </c>
      <c r="C3" s="4" t="s">
        <v>9</v>
      </c>
      <c r="D3" s="5" t="str">
        <f>"羊金花"</f>
        <v>羊金花</v>
      </c>
      <c r="E3" s="5" t="str">
        <f>"女"</f>
        <v>女</v>
      </c>
      <c r="F3" s="5" t="str">
        <f t="shared" si="0"/>
        <v>大专</v>
      </c>
      <c r="G3" s="5" t="str">
        <f>"海南医学院"</f>
        <v>海南医学院</v>
      </c>
      <c r="H3" s="5" t="s">
        <v>11</v>
      </c>
    </row>
    <row r="4" spans="1:8" ht="15" customHeight="1" x14ac:dyDescent="0.4">
      <c r="A4" s="4">
        <v>3</v>
      </c>
      <c r="B4" s="5" t="s">
        <v>8</v>
      </c>
      <c r="C4" s="4" t="s">
        <v>9</v>
      </c>
      <c r="D4" s="5" t="str">
        <f>"王海清"</f>
        <v>王海清</v>
      </c>
      <c r="E4" s="5" t="str">
        <f>"女"</f>
        <v>女</v>
      </c>
      <c r="F4" s="5" t="str">
        <f t="shared" si="0"/>
        <v>大专</v>
      </c>
      <c r="G4" s="5" t="str">
        <f>"黔东南民族职业技术学院"</f>
        <v>黔东南民族职业技术学院</v>
      </c>
      <c r="H4" s="5" t="s">
        <v>10</v>
      </c>
    </row>
    <row r="5" spans="1:8" ht="15" customHeight="1" x14ac:dyDescent="0.4">
      <c r="A5" s="4">
        <v>4</v>
      </c>
      <c r="B5" s="5" t="s">
        <v>8</v>
      </c>
      <c r="C5" s="4" t="s">
        <v>9</v>
      </c>
      <c r="D5" s="5" t="str">
        <f>"吴衍莉"</f>
        <v>吴衍莉</v>
      </c>
      <c r="E5" s="5" t="str">
        <f>"女"</f>
        <v>女</v>
      </c>
      <c r="F5" s="5" t="str">
        <f t="shared" si="0"/>
        <v>大专</v>
      </c>
      <c r="G5" s="5" t="str">
        <f>"海南师范大学"</f>
        <v>海南师范大学</v>
      </c>
      <c r="H5" s="5" t="s">
        <v>12</v>
      </c>
    </row>
    <row r="6" spans="1:8" ht="15" customHeight="1" x14ac:dyDescent="0.4">
      <c r="A6" s="4">
        <v>5</v>
      </c>
      <c r="B6" s="5" t="s">
        <v>8</v>
      </c>
      <c r="C6" s="4" t="s">
        <v>9</v>
      </c>
      <c r="D6" s="5" t="str">
        <f>"王金佐"</f>
        <v>王金佐</v>
      </c>
      <c r="E6" s="5" t="str">
        <f>"男"</f>
        <v>男</v>
      </c>
      <c r="F6" s="5" t="str">
        <f t="shared" si="0"/>
        <v>大专</v>
      </c>
      <c r="G6" s="5" t="str">
        <f>"山东万杰医学院"</f>
        <v>山东万杰医学院</v>
      </c>
      <c r="H6" s="5" t="s">
        <v>13</v>
      </c>
    </row>
    <row r="7" spans="1:8" ht="15" customHeight="1" x14ac:dyDescent="0.4">
      <c r="A7" s="4">
        <v>6</v>
      </c>
      <c r="B7" s="5" t="s">
        <v>8</v>
      </c>
      <c r="C7" s="4" t="s">
        <v>9</v>
      </c>
      <c r="D7" s="5" t="str">
        <f>"陈吉雄"</f>
        <v>陈吉雄</v>
      </c>
      <c r="E7" s="5" t="str">
        <f t="shared" ref="E7:E69" si="1">"女"</f>
        <v>女</v>
      </c>
      <c r="F7" s="5" t="str">
        <f t="shared" si="0"/>
        <v>大专</v>
      </c>
      <c r="G7" s="5" t="str">
        <f>"琼州学院"</f>
        <v>琼州学院</v>
      </c>
      <c r="H7" s="5" t="s">
        <v>14</v>
      </c>
    </row>
    <row r="8" spans="1:8" ht="15" customHeight="1" x14ac:dyDescent="0.4">
      <c r="A8" s="4">
        <v>7</v>
      </c>
      <c r="B8" s="5" t="s">
        <v>8</v>
      </c>
      <c r="C8" s="4" t="s">
        <v>9</v>
      </c>
      <c r="D8" s="5" t="str">
        <f>"曾桂芳"</f>
        <v>曾桂芳</v>
      </c>
      <c r="E8" s="5" t="str">
        <f t="shared" si="1"/>
        <v>女</v>
      </c>
      <c r="F8" s="5" t="str">
        <f>"本科"</f>
        <v>本科</v>
      </c>
      <c r="G8" s="5" t="str">
        <f>"南华大学"</f>
        <v>南华大学</v>
      </c>
      <c r="H8" s="5" t="s">
        <v>12</v>
      </c>
    </row>
    <row r="9" spans="1:8" ht="15" customHeight="1" x14ac:dyDescent="0.4">
      <c r="A9" s="4">
        <v>8</v>
      </c>
      <c r="B9" s="5" t="s">
        <v>8</v>
      </c>
      <c r="C9" s="4" t="s">
        <v>9</v>
      </c>
      <c r="D9" s="5" t="str">
        <f>"吉娜+收到"</f>
        <v>吉娜+收到</v>
      </c>
      <c r="E9" s="5" t="str">
        <f t="shared" si="1"/>
        <v>女</v>
      </c>
      <c r="F9" s="5" t="str">
        <f>"本科"</f>
        <v>本科</v>
      </c>
      <c r="G9" s="5" t="str">
        <f>"遵义医科大学"</f>
        <v>遵义医科大学</v>
      </c>
      <c r="H9" s="5" t="s">
        <v>15</v>
      </c>
    </row>
    <row r="10" spans="1:8" ht="15" customHeight="1" x14ac:dyDescent="0.4">
      <c r="A10" s="4">
        <v>9</v>
      </c>
      <c r="B10" s="5" t="s">
        <v>8</v>
      </c>
      <c r="C10" s="4" t="s">
        <v>9</v>
      </c>
      <c r="D10" s="5" t="str">
        <f>"胡红姣"</f>
        <v>胡红姣</v>
      </c>
      <c r="E10" s="5" t="str">
        <f t="shared" si="1"/>
        <v>女</v>
      </c>
      <c r="F10" s="5" t="str">
        <f>"大专"</f>
        <v>大专</v>
      </c>
      <c r="G10" s="5" t="str">
        <f>"海南医学院"</f>
        <v>海南医学院</v>
      </c>
      <c r="H10" s="5" t="s">
        <v>12</v>
      </c>
    </row>
    <row r="11" spans="1:8" ht="15" customHeight="1" x14ac:dyDescent="0.4">
      <c r="A11" s="4">
        <v>10</v>
      </c>
      <c r="B11" s="5" t="s">
        <v>8</v>
      </c>
      <c r="C11" s="4" t="s">
        <v>9</v>
      </c>
      <c r="D11" s="5" t="str">
        <f>"李翔燕"</f>
        <v>李翔燕</v>
      </c>
      <c r="E11" s="5" t="str">
        <f t="shared" si="1"/>
        <v>女</v>
      </c>
      <c r="F11" s="5" t="str">
        <f>"大专"</f>
        <v>大专</v>
      </c>
      <c r="G11" s="5" t="str">
        <f>"齐鲁医药学院"</f>
        <v>齐鲁医药学院</v>
      </c>
      <c r="H11" s="5" t="s">
        <v>16</v>
      </c>
    </row>
    <row r="12" spans="1:8" ht="15" customHeight="1" x14ac:dyDescent="0.4">
      <c r="A12" s="4">
        <v>11</v>
      </c>
      <c r="B12" s="5" t="s">
        <v>8</v>
      </c>
      <c r="C12" s="4" t="s">
        <v>9</v>
      </c>
      <c r="D12" s="5" t="str">
        <f>"董喜燕"</f>
        <v>董喜燕</v>
      </c>
      <c r="E12" s="5" t="str">
        <f t="shared" si="1"/>
        <v>女</v>
      </c>
      <c r="F12" s="5" t="str">
        <f>"本科"</f>
        <v>本科</v>
      </c>
      <c r="G12" s="5" t="str">
        <f>"海南医学院"</f>
        <v>海南医学院</v>
      </c>
      <c r="H12" s="5" t="s">
        <v>12</v>
      </c>
    </row>
    <row r="13" spans="1:8" ht="15" customHeight="1" x14ac:dyDescent="0.4">
      <c r="A13" s="4">
        <v>12</v>
      </c>
      <c r="B13" s="5" t="s">
        <v>8</v>
      </c>
      <c r="C13" s="4" t="s">
        <v>17</v>
      </c>
      <c r="D13" s="5" t="str">
        <f>"王元秀"</f>
        <v>王元秀</v>
      </c>
      <c r="E13" s="5" t="str">
        <f t="shared" si="1"/>
        <v>女</v>
      </c>
      <c r="F13" s="5" t="str">
        <f>"本科"</f>
        <v>本科</v>
      </c>
      <c r="G13" s="5" t="str">
        <f>"长治医学院"</f>
        <v>长治医学院</v>
      </c>
      <c r="H13" s="5" t="s">
        <v>18</v>
      </c>
    </row>
    <row r="14" spans="1:8" ht="15" customHeight="1" x14ac:dyDescent="0.4">
      <c r="A14" s="4">
        <v>13</v>
      </c>
      <c r="B14" s="5" t="s">
        <v>19</v>
      </c>
      <c r="C14" s="4" t="s">
        <v>9</v>
      </c>
      <c r="D14" s="5" t="str">
        <f>"梁佳婷"</f>
        <v>梁佳婷</v>
      </c>
      <c r="E14" s="5" t="str">
        <f t="shared" si="1"/>
        <v>女</v>
      </c>
      <c r="F14" s="5" t="str">
        <f>"大专"</f>
        <v>大专</v>
      </c>
      <c r="G14" s="5" t="str">
        <f>"海南省卫生学校"</f>
        <v>海南省卫生学校</v>
      </c>
      <c r="H14" s="5" t="s">
        <v>20</v>
      </c>
    </row>
    <row r="15" spans="1:8" ht="15" customHeight="1" x14ac:dyDescent="0.4">
      <c r="A15" s="4">
        <v>14</v>
      </c>
      <c r="B15" s="5" t="s">
        <v>19</v>
      </c>
      <c r="C15" s="4" t="s">
        <v>9</v>
      </c>
      <c r="D15" s="5" t="str">
        <f>"赵梦媛"</f>
        <v>赵梦媛</v>
      </c>
      <c r="E15" s="5" t="str">
        <f t="shared" si="1"/>
        <v>女</v>
      </c>
      <c r="F15" s="5" t="str">
        <f>"本科"</f>
        <v>本科</v>
      </c>
      <c r="G15" s="5" t="str">
        <f>"内蒙古民族大学"</f>
        <v>内蒙古民族大学</v>
      </c>
      <c r="H15" s="5" t="s">
        <v>21</v>
      </c>
    </row>
    <row r="16" spans="1:8" ht="15" customHeight="1" x14ac:dyDescent="0.4">
      <c r="A16" s="4">
        <v>15</v>
      </c>
      <c r="B16" s="5" t="s">
        <v>19</v>
      </c>
      <c r="C16" s="4" t="s">
        <v>9</v>
      </c>
      <c r="D16" s="5" t="str">
        <f>"羊秀娟"</f>
        <v>羊秀娟</v>
      </c>
      <c r="E16" s="5" t="str">
        <f t="shared" si="1"/>
        <v>女</v>
      </c>
      <c r="F16" s="5" t="str">
        <f>"中专"</f>
        <v>中专</v>
      </c>
      <c r="G16" s="5" t="str">
        <f>"海南省卫生学校"</f>
        <v>海南省卫生学校</v>
      </c>
      <c r="H16" s="5" t="s">
        <v>22</v>
      </c>
    </row>
    <row r="17" spans="1:8" ht="15" customHeight="1" x14ac:dyDescent="0.4">
      <c r="A17" s="4">
        <v>16</v>
      </c>
      <c r="B17" s="5" t="s">
        <v>19</v>
      </c>
      <c r="C17" s="4" t="s">
        <v>9</v>
      </c>
      <c r="D17" s="5" t="str">
        <f>"王顺梅"</f>
        <v>王顺梅</v>
      </c>
      <c r="E17" s="5" t="str">
        <f t="shared" si="1"/>
        <v>女</v>
      </c>
      <c r="F17" s="5" t="str">
        <f t="shared" ref="F17:F30" si="2">"大专"</f>
        <v>大专</v>
      </c>
      <c r="G17" s="5" t="str">
        <f>"海南医学院"</f>
        <v>海南医学院</v>
      </c>
      <c r="H17" s="5" t="s">
        <v>23</v>
      </c>
    </row>
    <row r="18" spans="1:8" ht="15" customHeight="1" x14ac:dyDescent="0.4">
      <c r="A18" s="4">
        <v>17</v>
      </c>
      <c r="B18" s="5" t="s">
        <v>19</v>
      </c>
      <c r="C18" s="4" t="s">
        <v>9</v>
      </c>
      <c r="D18" s="5" t="str">
        <f>"王家月"</f>
        <v>王家月</v>
      </c>
      <c r="E18" s="5" t="str">
        <f t="shared" si="1"/>
        <v>女</v>
      </c>
      <c r="F18" s="5" t="str">
        <f t="shared" si="2"/>
        <v>大专</v>
      </c>
      <c r="G18" s="5" t="str">
        <f>"海南医学院"</f>
        <v>海南医学院</v>
      </c>
      <c r="H18" s="5" t="s">
        <v>21</v>
      </c>
    </row>
    <row r="19" spans="1:8" ht="15" customHeight="1" x14ac:dyDescent="0.4">
      <c r="A19" s="4">
        <v>18</v>
      </c>
      <c r="B19" s="5" t="s">
        <v>19</v>
      </c>
      <c r="C19" s="4" t="s">
        <v>9</v>
      </c>
      <c r="D19" s="5" t="str">
        <f>"朱井善"</f>
        <v>朱井善</v>
      </c>
      <c r="E19" s="5" t="str">
        <f t="shared" si="1"/>
        <v>女</v>
      </c>
      <c r="F19" s="5" t="str">
        <f t="shared" si="2"/>
        <v>大专</v>
      </c>
      <c r="G19" s="5" t="str">
        <f>"安顺职业技术学院"</f>
        <v>安顺职业技术学院</v>
      </c>
      <c r="H19" s="5" t="s">
        <v>22</v>
      </c>
    </row>
    <row r="20" spans="1:8" ht="15" customHeight="1" x14ac:dyDescent="0.4">
      <c r="A20" s="4">
        <v>19</v>
      </c>
      <c r="B20" s="5" t="s">
        <v>19</v>
      </c>
      <c r="C20" s="4" t="s">
        <v>9</v>
      </c>
      <c r="D20" s="5" t="str">
        <f>"李科丽"</f>
        <v>李科丽</v>
      </c>
      <c r="E20" s="5" t="str">
        <f t="shared" si="1"/>
        <v>女</v>
      </c>
      <c r="F20" s="5" t="str">
        <f t="shared" si="2"/>
        <v>大专</v>
      </c>
      <c r="G20" s="5" t="str">
        <f>"海南科技职业大学"</f>
        <v>海南科技职业大学</v>
      </c>
      <c r="H20" s="5" t="s">
        <v>24</v>
      </c>
    </row>
    <row r="21" spans="1:8" ht="15" customHeight="1" x14ac:dyDescent="0.4">
      <c r="A21" s="4">
        <v>20</v>
      </c>
      <c r="B21" s="5" t="s">
        <v>19</v>
      </c>
      <c r="C21" s="4" t="s">
        <v>9</v>
      </c>
      <c r="D21" s="5" t="str">
        <f>"王娇敏"</f>
        <v>王娇敏</v>
      </c>
      <c r="E21" s="5" t="str">
        <f t="shared" si="1"/>
        <v>女</v>
      </c>
      <c r="F21" s="5" t="str">
        <f t="shared" si="2"/>
        <v>大专</v>
      </c>
      <c r="G21" s="5" t="str">
        <f>"海南医学院"</f>
        <v>海南医学院</v>
      </c>
      <c r="H21" s="5" t="s">
        <v>25</v>
      </c>
    </row>
    <row r="22" spans="1:8" ht="15" customHeight="1" x14ac:dyDescent="0.4">
      <c r="A22" s="4">
        <v>21</v>
      </c>
      <c r="B22" s="5" t="s">
        <v>19</v>
      </c>
      <c r="C22" s="4" t="s">
        <v>9</v>
      </c>
      <c r="D22" s="5" t="str">
        <f>"符亚妹"</f>
        <v>符亚妹</v>
      </c>
      <c r="E22" s="5" t="str">
        <f t="shared" si="1"/>
        <v>女</v>
      </c>
      <c r="F22" s="5" t="str">
        <f t="shared" si="2"/>
        <v>大专</v>
      </c>
      <c r="G22" s="5" t="str">
        <f>"海南医学院"</f>
        <v>海南医学院</v>
      </c>
      <c r="H22" s="5" t="s">
        <v>26</v>
      </c>
    </row>
    <row r="23" spans="1:8" ht="15" customHeight="1" x14ac:dyDescent="0.4">
      <c r="A23" s="4">
        <v>22</v>
      </c>
      <c r="B23" s="5" t="s">
        <v>19</v>
      </c>
      <c r="C23" s="4" t="s">
        <v>9</v>
      </c>
      <c r="D23" s="5" t="str">
        <f>"高丽贞"</f>
        <v>高丽贞</v>
      </c>
      <c r="E23" s="5" t="str">
        <f t="shared" si="1"/>
        <v>女</v>
      </c>
      <c r="F23" s="5" t="str">
        <f t="shared" si="2"/>
        <v>大专</v>
      </c>
      <c r="G23" s="5" t="str">
        <f>"海南医学院"</f>
        <v>海南医学院</v>
      </c>
      <c r="H23" s="5" t="s">
        <v>25</v>
      </c>
    </row>
    <row r="24" spans="1:8" ht="15" customHeight="1" x14ac:dyDescent="0.4">
      <c r="A24" s="4">
        <v>23</v>
      </c>
      <c r="B24" s="5" t="s">
        <v>19</v>
      </c>
      <c r="C24" s="4" t="s">
        <v>9</v>
      </c>
      <c r="D24" s="5" t="str">
        <f>"杨端莹"</f>
        <v>杨端莹</v>
      </c>
      <c r="E24" s="5" t="str">
        <f t="shared" si="1"/>
        <v>女</v>
      </c>
      <c r="F24" s="5" t="str">
        <f t="shared" si="2"/>
        <v>大专</v>
      </c>
      <c r="G24" s="5" t="str">
        <f>"海南医学院"</f>
        <v>海南医学院</v>
      </c>
      <c r="H24" s="5" t="s">
        <v>27</v>
      </c>
    </row>
    <row r="25" spans="1:8" ht="15" customHeight="1" x14ac:dyDescent="0.4">
      <c r="A25" s="4">
        <v>24</v>
      </c>
      <c r="B25" s="5" t="s">
        <v>19</v>
      </c>
      <c r="C25" s="4" t="s">
        <v>9</v>
      </c>
      <c r="D25" s="5" t="str">
        <f>"黄境秀"</f>
        <v>黄境秀</v>
      </c>
      <c r="E25" s="5" t="str">
        <f t="shared" si="1"/>
        <v>女</v>
      </c>
      <c r="F25" s="5" t="str">
        <f t="shared" si="2"/>
        <v>大专</v>
      </c>
      <c r="G25" s="5" t="str">
        <f>"海南科技职业大学"</f>
        <v>海南科技职业大学</v>
      </c>
      <c r="H25" s="5" t="s">
        <v>22</v>
      </c>
    </row>
    <row r="26" spans="1:8" ht="15" customHeight="1" x14ac:dyDescent="0.4">
      <c r="A26" s="4">
        <v>25</v>
      </c>
      <c r="B26" s="5" t="s">
        <v>19</v>
      </c>
      <c r="C26" s="4" t="s">
        <v>9</v>
      </c>
      <c r="D26" s="5" t="str">
        <f>"莫旺香"</f>
        <v>莫旺香</v>
      </c>
      <c r="E26" s="5" t="str">
        <f t="shared" si="1"/>
        <v>女</v>
      </c>
      <c r="F26" s="5" t="str">
        <f t="shared" si="2"/>
        <v>大专</v>
      </c>
      <c r="G26" s="5" t="str">
        <f>"黔南民族医学高等专科学校"</f>
        <v>黔南民族医学高等专科学校</v>
      </c>
      <c r="H26" s="5" t="s">
        <v>28</v>
      </c>
    </row>
    <row r="27" spans="1:8" ht="15" customHeight="1" x14ac:dyDescent="0.4">
      <c r="A27" s="4">
        <v>26</v>
      </c>
      <c r="B27" s="5" t="s">
        <v>19</v>
      </c>
      <c r="C27" s="4" t="s">
        <v>9</v>
      </c>
      <c r="D27" s="5" t="str">
        <f>"何丽廷"</f>
        <v>何丽廷</v>
      </c>
      <c r="E27" s="5" t="str">
        <f t="shared" si="1"/>
        <v>女</v>
      </c>
      <c r="F27" s="5" t="str">
        <f t="shared" si="2"/>
        <v>大专</v>
      </c>
      <c r="G27" s="5" t="str">
        <f>"海南医学院"</f>
        <v>海南医学院</v>
      </c>
      <c r="H27" s="5" t="s">
        <v>16</v>
      </c>
    </row>
    <row r="28" spans="1:8" ht="15" customHeight="1" x14ac:dyDescent="0.4">
      <c r="A28" s="4">
        <v>27</v>
      </c>
      <c r="B28" s="5" t="s">
        <v>19</v>
      </c>
      <c r="C28" s="4" t="s">
        <v>9</v>
      </c>
      <c r="D28" s="5" t="str">
        <f>"陈丽英"</f>
        <v>陈丽英</v>
      </c>
      <c r="E28" s="5" t="str">
        <f t="shared" si="1"/>
        <v>女</v>
      </c>
      <c r="F28" s="5" t="str">
        <f t="shared" si="2"/>
        <v>大专</v>
      </c>
      <c r="G28" s="5" t="str">
        <f>"武汉民政职业学院"</f>
        <v>武汉民政职业学院</v>
      </c>
      <c r="H28" s="5" t="s">
        <v>16</v>
      </c>
    </row>
    <row r="29" spans="1:8" ht="15" customHeight="1" x14ac:dyDescent="0.4">
      <c r="A29" s="4">
        <v>28</v>
      </c>
      <c r="B29" s="5" t="s">
        <v>19</v>
      </c>
      <c r="C29" s="4" t="s">
        <v>9</v>
      </c>
      <c r="D29" s="5" t="str">
        <f>"陈玉洋"</f>
        <v>陈玉洋</v>
      </c>
      <c r="E29" s="5" t="str">
        <f t="shared" si="1"/>
        <v>女</v>
      </c>
      <c r="F29" s="5" t="str">
        <f t="shared" si="2"/>
        <v>大专</v>
      </c>
      <c r="G29" s="5" t="str">
        <f>"海南科技职业大学"</f>
        <v>海南科技职业大学</v>
      </c>
      <c r="H29" s="5" t="s">
        <v>12</v>
      </c>
    </row>
    <row r="30" spans="1:8" ht="15" customHeight="1" x14ac:dyDescent="0.4">
      <c r="A30" s="4">
        <v>29</v>
      </c>
      <c r="B30" s="5" t="s">
        <v>19</v>
      </c>
      <c r="C30" s="4" t="s">
        <v>9</v>
      </c>
      <c r="D30" s="5" t="str">
        <f>"刘秀丽"</f>
        <v>刘秀丽</v>
      </c>
      <c r="E30" s="5" t="str">
        <f t="shared" si="1"/>
        <v>女</v>
      </c>
      <c r="F30" s="5" t="str">
        <f t="shared" si="2"/>
        <v>大专</v>
      </c>
      <c r="G30" s="5" t="str">
        <f>"渭南职业技术学院"</f>
        <v>渭南职业技术学院</v>
      </c>
      <c r="H30" s="5" t="s">
        <v>29</v>
      </c>
    </row>
    <row r="31" spans="1:8" ht="15" customHeight="1" x14ac:dyDescent="0.4">
      <c r="A31" s="4">
        <v>30</v>
      </c>
      <c r="B31" s="5" t="s">
        <v>19</v>
      </c>
      <c r="C31" s="4" t="s">
        <v>9</v>
      </c>
      <c r="D31" s="5" t="str">
        <f>"黎爱花"</f>
        <v>黎爱花</v>
      </c>
      <c r="E31" s="5" t="str">
        <f t="shared" si="1"/>
        <v>女</v>
      </c>
      <c r="F31" s="5" t="str">
        <f>"本科"</f>
        <v>本科</v>
      </c>
      <c r="G31" s="5" t="str">
        <f>"北华大学"</f>
        <v>北华大学</v>
      </c>
      <c r="H31" s="5" t="s">
        <v>30</v>
      </c>
    </row>
    <row r="32" spans="1:8" ht="15" customHeight="1" x14ac:dyDescent="0.4">
      <c r="A32" s="4">
        <v>31</v>
      </c>
      <c r="B32" s="5" t="s">
        <v>19</v>
      </c>
      <c r="C32" s="4" t="s">
        <v>9</v>
      </c>
      <c r="D32" s="5" t="str">
        <f>"蔡博芳"</f>
        <v>蔡博芳</v>
      </c>
      <c r="E32" s="5" t="str">
        <f t="shared" si="1"/>
        <v>女</v>
      </c>
      <c r="F32" s="5" t="str">
        <f>"本科"</f>
        <v>本科</v>
      </c>
      <c r="G32" s="5" t="str">
        <f>"海南医学院"</f>
        <v>海南医学院</v>
      </c>
      <c r="H32" s="5" t="s">
        <v>31</v>
      </c>
    </row>
    <row r="33" spans="1:8" ht="15" customHeight="1" x14ac:dyDescent="0.4">
      <c r="A33" s="4">
        <v>32</v>
      </c>
      <c r="B33" s="5" t="s">
        <v>19</v>
      </c>
      <c r="C33" s="4" t="s">
        <v>9</v>
      </c>
      <c r="D33" s="5" t="str">
        <f>"符得庆"</f>
        <v>符得庆</v>
      </c>
      <c r="E33" s="5" t="str">
        <f t="shared" si="1"/>
        <v>女</v>
      </c>
      <c r="F33" s="5" t="str">
        <f>"本科"</f>
        <v>本科</v>
      </c>
      <c r="G33" s="5" t="str">
        <f>"武汉文理学院"</f>
        <v>武汉文理学院</v>
      </c>
      <c r="H33" s="5" t="s">
        <v>22</v>
      </c>
    </row>
    <row r="34" spans="1:8" ht="15" customHeight="1" x14ac:dyDescent="0.4">
      <c r="A34" s="4">
        <v>33</v>
      </c>
      <c r="B34" s="5" t="s">
        <v>19</v>
      </c>
      <c r="C34" s="4" t="s">
        <v>9</v>
      </c>
      <c r="D34" s="5" t="str">
        <f>"邢水婉"</f>
        <v>邢水婉</v>
      </c>
      <c r="E34" s="5" t="str">
        <f t="shared" si="1"/>
        <v>女</v>
      </c>
      <c r="F34" s="5" t="str">
        <f>"大专"</f>
        <v>大专</v>
      </c>
      <c r="G34" s="5" t="str">
        <f>"广西科技大学"</f>
        <v>广西科技大学</v>
      </c>
      <c r="H34" s="5" t="s">
        <v>32</v>
      </c>
    </row>
    <row r="35" spans="1:8" ht="15" customHeight="1" x14ac:dyDescent="0.4">
      <c r="A35" s="4">
        <v>34</v>
      </c>
      <c r="B35" s="5" t="s">
        <v>19</v>
      </c>
      <c r="C35" s="4" t="s">
        <v>9</v>
      </c>
      <c r="D35" s="5" t="str">
        <f>"李乃秀"</f>
        <v>李乃秀</v>
      </c>
      <c r="E35" s="5" t="str">
        <f t="shared" si="1"/>
        <v>女</v>
      </c>
      <c r="F35" s="5" t="str">
        <f>"中专"</f>
        <v>中专</v>
      </c>
      <c r="G35" s="5" t="str">
        <f>"海南卫生健康职业学院"</f>
        <v>海南卫生健康职业学院</v>
      </c>
      <c r="H35" s="5" t="s">
        <v>22</v>
      </c>
    </row>
    <row r="36" spans="1:8" ht="15" customHeight="1" x14ac:dyDescent="0.4">
      <c r="A36" s="4">
        <v>35</v>
      </c>
      <c r="B36" s="5" t="s">
        <v>19</v>
      </c>
      <c r="C36" s="4" t="s">
        <v>9</v>
      </c>
      <c r="D36" s="5" t="str">
        <f>"郭万媛"</f>
        <v>郭万媛</v>
      </c>
      <c r="E36" s="5" t="str">
        <f t="shared" si="1"/>
        <v>女</v>
      </c>
      <c r="F36" s="5" t="str">
        <f t="shared" ref="F36:F42" si="3">"大专"</f>
        <v>大专</v>
      </c>
      <c r="G36" s="5" t="str">
        <f>"海南医学院"</f>
        <v>海南医学院</v>
      </c>
      <c r="H36" s="5" t="s">
        <v>22</v>
      </c>
    </row>
    <row r="37" spans="1:8" ht="15" customHeight="1" x14ac:dyDescent="0.4">
      <c r="A37" s="4">
        <v>36</v>
      </c>
      <c r="B37" s="5" t="s">
        <v>19</v>
      </c>
      <c r="C37" s="4" t="s">
        <v>9</v>
      </c>
      <c r="D37" s="5" t="str">
        <f>"陈良英"</f>
        <v>陈良英</v>
      </c>
      <c r="E37" s="5" t="str">
        <f t="shared" si="1"/>
        <v>女</v>
      </c>
      <c r="F37" s="5" t="str">
        <f t="shared" si="3"/>
        <v>大专</v>
      </c>
      <c r="G37" s="5" t="str">
        <f>"海南医学院"</f>
        <v>海南医学院</v>
      </c>
      <c r="H37" s="5" t="s">
        <v>33</v>
      </c>
    </row>
    <row r="38" spans="1:8" ht="15" customHeight="1" x14ac:dyDescent="0.4">
      <c r="A38" s="4">
        <v>37</v>
      </c>
      <c r="B38" s="5" t="s">
        <v>19</v>
      </c>
      <c r="C38" s="4" t="s">
        <v>9</v>
      </c>
      <c r="D38" s="5" t="str">
        <f>"吴进玲"</f>
        <v>吴进玲</v>
      </c>
      <c r="E38" s="5" t="str">
        <f t="shared" si="1"/>
        <v>女</v>
      </c>
      <c r="F38" s="5" t="str">
        <f t="shared" si="3"/>
        <v>大专</v>
      </c>
      <c r="G38" s="5" t="str">
        <f>"四川中医药高等专科学校"</f>
        <v>四川中医药高等专科学校</v>
      </c>
      <c r="H38" s="5" t="s">
        <v>22</v>
      </c>
    </row>
    <row r="39" spans="1:8" ht="15" customHeight="1" x14ac:dyDescent="0.4">
      <c r="A39" s="4">
        <v>38</v>
      </c>
      <c r="B39" s="5" t="s">
        <v>19</v>
      </c>
      <c r="C39" s="4" t="s">
        <v>9</v>
      </c>
      <c r="D39" s="5" t="str">
        <f>"符丹杏"</f>
        <v>符丹杏</v>
      </c>
      <c r="E39" s="5" t="str">
        <f t="shared" si="1"/>
        <v>女</v>
      </c>
      <c r="F39" s="5" t="str">
        <f t="shared" si="3"/>
        <v>大专</v>
      </c>
      <c r="G39" s="5" t="str">
        <f>"齐鲁医药学院"</f>
        <v>齐鲁医药学院</v>
      </c>
      <c r="H39" s="5" t="s">
        <v>16</v>
      </c>
    </row>
    <row r="40" spans="1:8" ht="15" customHeight="1" x14ac:dyDescent="0.4">
      <c r="A40" s="4">
        <v>39</v>
      </c>
      <c r="B40" s="5" t="s">
        <v>19</v>
      </c>
      <c r="C40" s="4" t="s">
        <v>9</v>
      </c>
      <c r="D40" s="5" t="str">
        <f>"李传教"</f>
        <v>李传教</v>
      </c>
      <c r="E40" s="5" t="str">
        <f t="shared" si="1"/>
        <v>女</v>
      </c>
      <c r="F40" s="5" t="str">
        <f t="shared" si="3"/>
        <v>大专</v>
      </c>
      <c r="G40" s="5" t="str">
        <f>"海南医学院"</f>
        <v>海南医学院</v>
      </c>
      <c r="H40" s="5" t="s">
        <v>12</v>
      </c>
    </row>
    <row r="41" spans="1:8" ht="15" customHeight="1" x14ac:dyDescent="0.4">
      <c r="A41" s="4">
        <v>40</v>
      </c>
      <c r="B41" s="5" t="s">
        <v>19</v>
      </c>
      <c r="C41" s="4" t="s">
        <v>9</v>
      </c>
      <c r="D41" s="5" t="str">
        <f>"王卓钰"</f>
        <v>王卓钰</v>
      </c>
      <c r="E41" s="5" t="str">
        <f t="shared" si="1"/>
        <v>女</v>
      </c>
      <c r="F41" s="5" t="str">
        <f t="shared" si="3"/>
        <v>大专</v>
      </c>
      <c r="G41" s="5" t="str">
        <f>"海南医学院"</f>
        <v>海南医学院</v>
      </c>
      <c r="H41" s="5" t="s">
        <v>34</v>
      </c>
    </row>
    <row r="42" spans="1:8" ht="15" customHeight="1" x14ac:dyDescent="0.4">
      <c r="A42" s="4">
        <v>41</v>
      </c>
      <c r="B42" s="5" t="s">
        <v>19</v>
      </c>
      <c r="C42" s="4" t="s">
        <v>9</v>
      </c>
      <c r="D42" s="5" t="str">
        <f>"王润君"</f>
        <v>王润君</v>
      </c>
      <c r="E42" s="5" t="str">
        <f t="shared" si="1"/>
        <v>女</v>
      </c>
      <c r="F42" s="5" t="str">
        <f t="shared" si="3"/>
        <v>大专</v>
      </c>
      <c r="G42" s="5" t="str">
        <f>"南昌大学"</f>
        <v>南昌大学</v>
      </c>
      <c r="H42" s="5" t="s">
        <v>12</v>
      </c>
    </row>
    <row r="43" spans="1:8" ht="15" customHeight="1" x14ac:dyDescent="0.4">
      <c r="A43" s="4">
        <v>42</v>
      </c>
      <c r="B43" s="5" t="s">
        <v>19</v>
      </c>
      <c r="C43" s="4" t="s">
        <v>9</v>
      </c>
      <c r="D43" s="5" t="str">
        <f>"林琼丽"</f>
        <v>林琼丽</v>
      </c>
      <c r="E43" s="5" t="str">
        <f t="shared" si="1"/>
        <v>女</v>
      </c>
      <c r="F43" s="5" t="str">
        <f>"本科"</f>
        <v>本科</v>
      </c>
      <c r="G43" s="5" t="str">
        <f>"海南医学院"</f>
        <v>海南医学院</v>
      </c>
      <c r="H43" s="5" t="s">
        <v>31</v>
      </c>
    </row>
    <row r="44" spans="1:8" ht="15" customHeight="1" x14ac:dyDescent="0.4">
      <c r="A44" s="4">
        <v>43</v>
      </c>
      <c r="B44" s="5" t="s">
        <v>19</v>
      </c>
      <c r="C44" s="4" t="s">
        <v>9</v>
      </c>
      <c r="D44" s="5" t="str">
        <f>"谢清"</f>
        <v>谢清</v>
      </c>
      <c r="E44" s="5" t="str">
        <f t="shared" si="1"/>
        <v>女</v>
      </c>
      <c r="F44" s="5" t="str">
        <f>"本科"</f>
        <v>本科</v>
      </c>
      <c r="G44" s="5" t="str">
        <f>"南昌医学院"</f>
        <v>南昌医学院</v>
      </c>
      <c r="H44" s="5" t="s">
        <v>35</v>
      </c>
    </row>
    <row r="45" spans="1:8" ht="15" customHeight="1" x14ac:dyDescent="0.4">
      <c r="A45" s="4">
        <v>44</v>
      </c>
      <c r="B45" s="5" t="s">
        <v>19</v>
      </c>
      <c r="C45" s="4" t="s">
        <v>9</v>
      </c>
      <c r="D45" s="5" t="str">
        <f>"郑士龄"</f>
        <v>郑士龄</v>
      </c>
      <c r="E45" s="5" t="str">
        <f t="shared" si="1"/>
        <v>女</v>
      </c>
      <c r="F45" s="5" t="str">
        <f>"大专"</f>
        <v>大专</v>
      </c>
      <c r="G45" s="5" t="str">
        <f>"海南医学院"</f>
        <v>海南医学院</v>
      </c>
      <c r="H45" s="5" t="s">
        <v>31</v>
      </c>
    </row>
    <row r="46" spans="1:8" ht="15" customHeight="1" x14ac:dyDescent="0.4">
      <c r="A46" s="4">
        <v>45</v>
      </c>
      <c r="B46" s="5" t="s">
        <v>19</v>
      </c>
      <c r="C46" s="4" t="s">
        <v>9</v>
      </c>
      <c r="D46" s="5" t="str">
        <f>"陈彩玲"</f>
        <v>陈彩玲</v>
      </c>
      <c r="E46" s="5" t="str">
        <f t="shared" si="1"/>
        <v>女</v>
      </c>
      <c r="F46" s="5" t="str">
        <f>"中专"</f>
        <v>中专</v>
      </c>
      <c r="G46" s="5" t="str">
        <f>"海南省卫生学校"</f>
        <v>海南省卫生学校</v>
      </c>
      <c r="H46" s="5" t="s">
        <v>36</v>
      </c>
    </row>
    <row r="47" spans="1:8" ht="15" customHeight="1" x14ac:dyDescent="0.4">
      <c r="A47" s="4">
        <v>46</v>
      </c>
      <c r="B47" s="5" t="s">
        <v>19</v>
      </c>
      <c r="C47" s="4" t="s">
        <v>9</v>
      </c>
      <c r="D47" s="5" t="str">
        <f>"曾撰枝"</f>
        <v>曾撰枝</v>
      </c>
      <c r="E47" s="5" t="str">
        <f t="shared" si="1"/>
        <v>女</v>
      </c>
      <c r="F47" s="5" t="str">
        <f>"中专"</f>
        <v>中专</v>
      </c>
      <c r="G47" s="5" t="str">
        <f>"儋州市中等卫生职业技术学校"</f>
        <v>儋州市中等卫生职业技术学校</v>
      </c>
      <c r="H47" s="5" t="s">
        <v>22</v>
      </c>
    </row>
    <row r="48" spans="1:8" ht="15" customHeight="1" x14ac:dyDescent="0.4">
      <c r="A48" s="4">
        <v>47</v>
      </c>
      <c r="B48" s="5" t="s">
        <v>19</v>
      </c>
      <c r="C48" s="4" t="s">
        <v>9</v>
      </c>
      <c r="D48" s="5" t="str">
        <f>"陈焕彩"</f>
        <v>陈焕彩</v>
      </c>
      <c r="E48" s="5" t="str">
        <f t="shared" si="1"/>
        <v>女</v>
      </c>
      <c r="F48" s="5" t="str">
        <f>"中专"</f>
        <v>中专</v>
      </c>
      <c r="G48" s="5" t="str">
        <f>"海南省卫生学校"</f>
        <v>海南省卫生学校</v>
      </c>
      <c r="H48" s="5" t="s">
        <v>37</v>
      </c>
    </row>
    <row r="49" spans="1:8" ht="15" customHeight="1" x14ac:dyDescent="0.4">
      <c r="A49" s="4">
        <v>48</v>
      </c>
      <c r="B49" s="5" t="s">
        <v>19</v>
      </c>
      <c r="C49" s="4" t="s">
        <v>9</v>
      </c>
      <c r="D49" s="5" t="str">
        <f>"陈洁暖"</f>
        <v>陈洁暖</v>
      </c>
      <c r="E49" s="5" t="str">
        <f t="shared" si="1"/>
        <v>女</v>
      </c>
      <c r="F49" s="5" t="str">
        <f t="shared" ref="F49:F58" si="4">"大专"</f>
        <v>大专</v>
      </c>
      <c r="G49" s="5" t="str">
        <f>"广西科技大学"</f>
        <v>广西科技大学</v>
      </c>
      <c r="H49" s="5" t="s">
        <v>28</v>
      </c>
    </row>
    <row r="50" spans="1:8" ht="15" customHeight="1" x14ac:dyDescent="0.4">
      <c r="A50" s="4">
        <v>49</v>
      </c>
      <c r="B50" s="5" t="s">
        <v>19</v>
      </c>
      <c r="C50" s="4" t="s">
        <v>9</v>
      </c>
      <c r="D50" s="5" t="str">
        <f>"吴沁平"</f>
        <v>吴沁平</v>
      </c>
      <c r="E50" s="5" t="str">
        <f t="shared" si="1"/>
        <v>女</v>
      </c>
      <c r="F50" s="5" t="str">
        <f t="shared" si="4"/>
        <v>大专</v>
      </c>
      <c r="G50" s="5" t="str">
        <f>"海南医学院"</f>
        <v>海南医学院</v>
      </c>
      <c r="H50" s="5" t="s">
        <v>31</v>
      </c>
    </row>
    <row r="51" spans="1:8" ht="15" customHeight="1" x14ac:dyDescent="0.4">
      <c r="A51" s="4">
        <v>50</v>
      </c>
      <c r="B51" s="5" t="s">
        <v>19</v>
      </c>
      <c r="C51" s="4" t="s">
        <v>9</v>
      </c>
      <c r="D51" s="5" t="str">
        <f>"陈益杏"</f>
        <v>陈益杏</v>
      </c>
      <c r="E51" s="5" t="str">
        <f t="shared" si="1"/>
        <v>女</v>
      </c>
      <c r="F51" s="5" t="str">
        <f t="shared" si="4"/>
        <v>大专</v>
      </c>
      <c r="G51" s="5" t="str">
        <f>"海南科技职业大学"</f>
        <v>海南科技职业大学</v>
      </c>
      <c r="H51" s="5" t="s">
        <v>16</v>
      </c>
    </row>
    <row r="52" spans="1:8" ht="15" customHeight="1" x14ac:dyDescent="0.4">
      <c r="A52" s="4">
        <v>51</v>
      </c>
      <c r="B52" s="5" t="s">
        <v>19</v>
      </c>
      <c r="C52" s="4" t="s">
        <v>9</v>
      </c>
      <c r="D52" s="5" t="str">
        <f>"吴梅丽"</f>
        <v>吴梅丽</v>
      </c>
      <c r="E52" s="5" t="str">
        <f t="shared" si="1"/>
        <v>女</v>
      </c>
      <c r="F52" s="5" t="str">
        <f t="shared" si="4"/>
        <v>大专</v>
      </c>
      <c r="G52" s="5" t="str">
        <f>"海南医学院"</f>
        <v>海南医学院</v>
      </c>
      <c r="H52" s="5" t="s">
        <v>31</v>
      </c>
    </row>
    <row r="53" spans="1:8" ht="15" customHeight="1" x14ac:dyDescent="0.4">
      <c r="A53" s="4">
        <v>52</v>
      </c>
      <c r="B53" s="5" t="s">
        <v>19</v>
      </c>
      <c r="C53" s="4" t="s">
        <v>9</v>
      </c>
      <c r="D53" s="5" t="str">
        <f>"符小晶"</f>
        <v>符小晶</v>
      </c>
      <c r="E53" s="5" t="str">
        <f t="shared" si="1"/>
        <v>女</v>
      </c>
      <c r="F53" s="5" t="str">
        <f t="shared" si="4"/>
        <v>大专</v>
      </c>
      <c r="G53" s="5" t="str">
        <f>"重庆三峡医药高等专科学校"</f>
        <v>重庆三峡医药高等专科学校</v>
      </c>
      <c r="H53" s="5" t="s">
        <v>38</v>
      </c>
    </row>
    <row r="54" spans="1:8" ht="15" customHeight="1" x14ac:dyDescent="0.4">
      <c r="A54" s="4">
        <v>53</v>
      </c>
      <c r="B54" s="5" t="s">
        <v>19</v>
      </c>
      <c r="C54" s="4" t="s">
        <v>9</v>
      </c>
      <c r="D54" s="5" t="str">
        <f>"黎燕梅"</f>
        <v>黎燕梅</v>
      </c>
      <c r="E54" s="5" t="str">
        <f t="shared" si="1"/>
        <v>女</v>
      </c>
      <c r="F54" s="5" t="str">
        <f t="shared" si="4"/>
        <v>大专</v>
      </c>
      <c r="G54" s="5" t="str">
        <f>"海南医学院"</f>
        <v>海南医学院</v>
      </c>
      <c r="H54" s="5" t="s">
        <v>12</v>
      </c>
    </row>
    <row r="55" spans="1:8" ht="15" customHeight="1" x14ac:dyDescent="0.4">
      <c r="A55" s="4">
        <v>54</v>
      </c>
      <c r="B55" s="5" t="s">
        <v>19</v>
      </c>
      <c r="C55" s="4" t="s">
        <v>9</v>
      </c>
      <c r="D55" s="5" t="str">
        <f>"雷从丽"</f>
        <v>雷从丽</v>
      </c>
      <c r="E55" s="5" t="str">
        <f t="shared" si="1"/>
        <v>女</v>
      </c>
      <c r="F55" s="5" t="str">
        <f t="shared" si="4"/>
        <v>大专</v>
      </c>
      <c r="G55" s="5" t="str">
        <f>"四川中医药高等专科学校"</f>
        <v>四川中医药高等专科学校</v>
      </c>
      <c r="H55" s="5" t="s">
        <v>39</v>
      </c>
    </row>
    <row r="56" spans="1:8" ht="15" customHeight="1" x14ac:dyDescent="0.4">
      <c r="A56" s="4">
        <v>55</v>
      </c>
      <c r="B56" s="5" t="s">
        <v>19</v>
      </c>
      <c r="C56" s="4" t="s">
        <v>9</v>
      </c>
      <c r="D56" s="5" t="str">
        <f>"李带娥"</f>
        <v>李带娥</v>
      </c>
      <c r="E56" s="5" t="str">
        <f t="shared" si="1"/>
        <v>女</v>
      </c>
      <c r="F56" s="5" t="str">
        <f t="shared" si="4"/>
        <v>大专</v>
      </c>
      <c r="G56" s="5" t="str">
        <f>"海南医学院"</f>
        <v>海南医学院</v>
      </c>
      <c r="H56" s="5" t="s">
        <v>40</v>
      </c>
    </row>
    <row r="57" spans="1:8" ht="15" customHeight="1" x14ac:dyDescent="0.4">
      <c r="A57" s="4">
        <v>56</v>
      </c>
      <c r="B57" s="5" t="s">
        <v>19</v>
      </c>
      <c r="C57" s="4" t="s">
        <v>9</v>
      </c>
      <c r="D57" s="5" t="str">
        <f>"朱海兰"</f>
        <v>朱海兰</v>
      </c>
      <c r="E57" s="5" t="str">
        <f t="shared" si="1"/>
        <v>女</v>
      </c>
      <c r="F57" s="5" t="str">
        <f t="shared" si="4"/>
        <v>大专</v>
      </c>
      <c r="G57" s="5" t="str">
        <f>"海南科技职业大学"</f>
        <v>海南科技职业大学</v>
      </c>
      <c r="H57" s="5" t="s">
        <v>12</v>
      </c>
    </row>
    <row r="58" spans="1:8" ht="15" customHeight="1" x14ac:dyDescent="0.4">
      <c r="A58" s="4">
        <v>57</v>
      </c>
      <c r="B58" s="5" t="s">
        <v>19</v>
      </c>
      <c r="C58" s="4" t="s">
        <v>9</v>
      </c>
      <c r="D58" s="5" t="str">
        <f>"钟斯莲"</f>
        <v>钟斯莲</v>
      </c>
      <c r="E58" s="5" t="str">
        <f t="shared" si="1"/>
        <v>女</v>
      </c>
      <c r="F58" s="5" t="str">
        <f t="shared" si="4"/>
        <v>大专</v>
      </c>
      <c r="G58" s="5" t="str">
        <f>"长沙医学院"</f>
        <v>长沙医学院</v>
      </c>
      <c r="H58" s="5" t="s">
        <v>40</v>
      </c>
    </row>
    <row r="59" spans="1:8" ht="15" customHeight="1" x14ac:dyDescent="0.4">
      <c r="A59" s="4">
        <v>58</v>
      </c>
      <c r="B59" s="5" t="s">
        <v>19</v>
      </c>
      <c r="C59" s="4" t="s">
        <v>9</v>
      </c>
      <c r="D59" s="5" t="str">
        <f>"侯石爱"</f>
        <v>侯石爱</v>
      </c>
      <c r="E59" s="5" t="str">
        <f t="shared" si="1"/>
        <v>女</v>
      </c>
      <c r="F59" s="5" t="str">
        <f>"中专"</f>
        <v>中专</v>
      </c>
      <c r="G59" s="5" t="str">
        <f>"海南省儋州市中等卫生职业技术学院"</f>
        <v>海南省儋州市中等卫生职业技术学院</v>
      </c>
      <c r="H59" s="5" t="s">
        <v>22</v>
      </c>
    </row>
    <row r="60" spans="1:8" ht="15" customHeight="1" x14ac:dyDescent="0.4">
      <c r="A60" s="4">
        <v>59</v>
      </c>
      <c r="B60" s="5" t="s">
        <v>19</v>
      </c>
      <c r="C60" s="4" t="s">
        <v>9</v>
      </c>
      <c r="D60" s="5" t="str">
        <f>"黄美月"</f>
        <v>黄美月</v>
      </c>
      <c r="E60" s="5" t="str">
        <f t="shared" si="1"/>
        <v>女</v>
      </c>
      <c r="F60" s="5" t="str">
        <f>"大专"</f>
        <v>大专</v>
      </c>
      <c r="G60" s="5" t="str">
        <f>"海南医学院"</f>
        <v>海南医学院</v>
      </c>
      <c r="H60" s="5" t="s">
        <v>41</v>
      </c>
    </row>
    <row r="61" spans="1:8" ht="15" customHeight="1" x14ac:dyDescent="0.4">
      <c r="A61" s="4">
        <v>60</v>
      </c>
      <c r="B61" s="5" t="s">
        <v>19</v>
      </c>
      <c r="C61" s="4" t="s">
        <v>9</v>
      </c>
      <c r="D61" s="5" t="str">
        <f>"陈惠娟"</f>
        <v>陈惠娟</v>
      </c>
      <c r="E61" s="5" t="str">
        <f t="shared" si="1"/>
        <v>女</v>
      </c>
      <c r="F61" s="5" t="str">
        <f>"大专"</f>
        <v>大专</v>
      </c>
      <c r="G61" s="5" t="str">
        <f>"海南科技职业大学"</f>
        <v>海南科技职业大学</v>
      </c>
      <c r="H61" s="5" t="s">
        <v>12</v>
      </c>
    </row>
    <row r="62" spans="1:8" ht="15" customHeight="1" x14ac:dyDescent="0.4">
      <c r="A62" s="4">
        <v>61</v>
      </c>
      <c r="B62" s="5" t="s">
        <v>19</v>
      </c>
      <c r="C62" s="4" t="s">
        <v>9</v>
      </c>
      <c r="D62" s="5" t="str">
        <f>"符传汉"</f>
        <v>符传汉</v>
      </c>
      <c r="E62" s="5" t="str">
        <f t="shared" si="1"/>
        <v>女</v>
      </c>
      <c r="F62" s="5" t="str">
        <f>"大专"</f>
        <v>大专</v>
      </c>
      <c r="G62" s="5" t="str">
        <f>"海南医学院"</f>
        <v>海南医学院</v>
      </c>
      <c r="H62" s="5" t="s">
        <v>31</v>
      </c>
    </row>
    <row r="63" spans="1:8" ht="15" customHeight="1" x14ac:dyDescent="0.4">
      <c r="A63" s="4">
        <v>62</v>
      </c>
      <c r="B63" s="5" t="s">
        <v>19</v>
      </c>
      <c r="C63" s="4" t="s">
        <v>9</v>
      </c>
      <c r="D63" s="5" t="str">
        <f>"唐瑞容"</f>
        <v>唐瑞容</v>
      </c>
      <c r="E63" s="5" t="str">
        <f t="shared" si="1"/>
        <v>女</v>
      </c>
      <c r="F63" s="5" t="str">
        <f>"大专"</f>
        <v>大专</v>
      </c>
      <c r="G63" s="5" t="str">
        <f>"海南医学院"</f>
        <v>海南医学院</v>
      </c>
      <c r="H63" s="5" t="s">
        <v>31</v>
      </c>
    </row>
    <row r="64" spans="1:8" ht="15" customHeight="1" x14ac:dyDescent="0.4">
      <c r="A64" s="4">
        <v>63</v>
      </c>
      <c r="B64" s="5" t="s">
        <v>19</v>
      </c>
      <c r="C64" s="4" t="s">
        <v>9</v>
      </c>
      <c r="D64" s="5" t="str">
        <f>"羊声汝"</f>
        <v>羊声汝</v>
      </c>
      <c r="E64" s="5" t="str">
        <f t="shared" si="1"/>
        <v>女</v>
      </c>
      <c r="F64" s="5" t="str">
        <f>"中专"</f>
        <v>中专</v>
      </c>
      <c r="G64" s="5" t="str">
        <f>"海南省卫生学校"</f>
        <v>海南省卫生学校</v>
      </c>
      <c r="H64" s="5" t="s">
        <v>22</v>
      </c>
    </row>
    <row r="65" spans="1:8" ht="15" customHeight="1" x14ac:dyDescent="0.4">
      <c r="A65" s="4">
        <v>64</v>
      </c>
      <c r="B65" s="5" t="s">
        <v>19</v>
      </c>
      <c r="C65" s="4" t="s">
        <v>9</v>
      </c>
      <c r="D65" s="5" t="str">
        <f>"符坤教"</f>
        <v>符坤教</v>
      </c>
      <c r="E65" s="5" t="str">
        <f t="shared" si="1"/>
        <v>女</v>
      </c>
      <c r="F65" s="5" t="str">
        <f>"本科"</f>
        <v>本科</v>
      </c>
      <c r="G65" s="5" t="str">
        <f>"海南医学院"</f>
        <v>海南医学院</v>
      </c>
      <c r="H65" s="5" t="s">
        <v>31</v>
      </c>
    </row>
    <row r="66" spans="1:8" ht="15" customHeight="1" x14ac:dyDescent="0.4">
      <c r="A66" s="4">
        <v>65</v>
      </c>
      <c r="B66" s="5" t="s">
        <v>19</v>
      </c>
      <c r="C66" s="4" t="s">
        <v>9</v>
      </c>
      <c r="D66" s="5" t="str">
        <f>"胡秀美"</f>
        <v>胡秀美</v>
      </c>
      <c r="E66" s="5" t="str">
        <f t="shared" si="1"/>
        <v>女</v>
      </c>
      <c r="F66" s="5" t="str">
        <f>"大专"</f>
        <v>大专</v>
      </c>
      <c r="G66" s="5" t="str">
        <f>"海南医学院"</f>
        <v>海南医学院</v>
      </c>
      <c r="H66" s="5" t="s">
        <v>30</v>
      </c>
    </row>
    <row r="67" spans="1:8" ht="15" customHeight="1" x14ac:dyDescent="0.4">
      <c r="A67" s="4">
        <v>66</v>
      </c>
      <c r="B67" s="5" t="s">
        <v>19</v>
      </c>
      <c r="C67" s="4" t="s">
        <v>9</v>
      </c>
      <c r="D67" s="5" t="str">
        <f>"朱贤带"</f>
        <v>朱贤带</v>
      </c>
      <c r="E67" s="5" t="str">
        <f t="shared" si="1"/>
        <v>女</v>
      </c>
      <c r="F67" s="5" t="str">
        <f>"本科"</f>
        <v>本科</v>
      </c>
      <c r="G67" s="5" t="str">
        <f>"南昌医学院"</f>
        <v>南昌医学院</v>
      </c>
      <c r="H67" s="5" t="s">
        <v>12</v>
      </c>
    </row>
    <row r="68" spans="1:8" ht="15" customHeight="1" x14ac:dyDescent="0.4">
      <c r="A68" s="4">
        <v>67</v>
      </c>
      <c r="B68" s="5" t="s">
        <v>19</v>
      </c>
      <c r="C68" s="4" t="s">
        <v>9</v>
      </c>
      <c r="D68" s="5" t="str">
        <f>"林婉"</f>
        <v>林婉</v>
      </c>
      <c r="E68" s="5" t="str">
        <f t="shared" si="1"/>
        <v>女</v>
      </c>
      <c r="F68" s="5" t="str">
        <f>"大专"</f>
        <v>大专</v>
      </c>
      <c r="G68" s="5" t="str">
        <f>"长春医学高等专科学校"</f>
        <v>长春医学高等专科学校</v>
      </c>
      <c r="H68" s="5" t="s">
        <v>42</v>
      </c>
    </row>
    <row r="69" spans="1:8" ht="15" customHeight="1" x14ac:dyDescent="0.4">
      <c r="A69" s="4">
        <v>68</v>
      </c>
      <c r="B69" s="5" t="s">
        <v>19</v>
      </c>
      <c r="C69" s="4" t="s">
        <v>9</v>
      </c>
      <c r="D69" s="5" t="str">
        <f>"李水香"</f>
        <v>李水香</v>
      </c>
      <c r="E69" s="5" t="str">
        <f t="shared" si="1"/>
        <v>女</v>
      </c>
      <c r="F69" s="5" t="str">
        <f>"大专"</f>
        <v>大专</v>
      </c>
      <c r="G69" s="5" t="str">
        <f>"湖南医药学院"</f>
        <v>湖南医药学院</v>
      </c>
      <c r="H69" s="5" t="s">
        <v>43</v>
      </c>
    </row>
    <row r="70" spans="1:8" ht="15" customHeight="1" x14ac:dyDescent="0.4">
      <c r="A70" s="4">
        <v>69</v>
      </c>
      <c r="B70" s="5" t="s">
        <v>19</v>
      </c>
      <c r="C70" s="4" t="s">
        <v>9</v>
      </c>
      <c r="D70" s="5" t="str">
        <f>"李恒媚"</f>
        <v>李恒媚</v>
      </c>
      <c r="E70" s="5" t="str">
        <f t="shared" ref="E70:E133" si="5">"女"</f>
        <v>女</v>
      </c>
      <c r="F70" s="5" t="str">
        <f>"大专"</f>
        <v>大专</v>
      </c>
      <c r="G70" s="5" t="str">
        <f>"黔东南民族职业技术学院"</f>
        <v>黔东南民族职业技术学院</v>
      </c>
      <c r="H70" s="5" t="s">
        <v>44</v>
      </c>
    </row>
    <row r="71" spans="1:8" ht="15" customHeight="1" x14ac:dyDescent="0.4">
      <c r="A71" s="4">
        <v>70</v>
      </c>
      <c r="B71" s="5" t="s">
        <v>19</v>
      </c>
      <c r="C71" s="4" t="s">
        <v>9</v>
      </c>
      <c r="D71" s="5" t="str">
        <f>"陈月春"</f>
        <v>陈月春</v>
      </c>
      <c r="E71" s="5" t="str">
        <f t="shared" si="5"/>
        <v>女</v>
      </c>
      <c r="F71" s="5" t="str">
        <f>"大专"</f>
        <v>大专</v>
      </c>
      <c r="G71" s="5" t="str">
        <f>"铜仁职业技术学院"</f>
        <v>铜仁职业技术学院</v>
      </c>
      <c r="H71" s="5" t="s">
        <v>31</v>
      </c>
    </row>
    <row r="72" spans="1:8" ht="15" customHeight="1" x14ac:dyDescent="0.4">
      <c r="A72" s="4">
        <v>71</v>
      </c>
      <c r="B72" s="5" t="s">
        <v>19</v>
      </c>
      <c r="C72" s="4" t="s">
        <v>9</v>
      </c>
      <c r="D72" s="5" t="str">
        <f>"陈金福"</f>
        <v>陈金福</v>
      </c>
      <c r="E72" s="5" t="str">
        <f t="shared" si="5"/>
        <v>女</v>
      </c>
      <c r="F72" s="5" t="str">
        <f>"大专"</f>
        <v>大专</v>
      </c>
      <c r="G72" s="5" t="str">
        <f>"海南医学院"</f>
        <v>海南医学院</v>
      </c>
      <c r="H72" s="5" t="s">
        <v>45</v>
      </c>
    </row>
    <row r="73" spans="1:8" ht="15" customHeight="1" x14ac:dyDescent="0.4">
      <c r="A73" s="4">
        <v>72</v>
      </c>
      <c r="B73" s="5" t="s">
        <v>19</v>
      </c>
      <c r="C73" s="4" t="s">
        <v>9</v>
      </c>
      <c r="D73" s="5" t="str">
        <f>"黎悦"</f>
        <v>黎悦</v>
      </c>
      <c r="E73" s="5" t="str">
        <f t="shared" si="5"/>
        <v>女</v>
      </c>
      <c r="F73" s="5" t="str">
        <f>"中专"</f>
        <v>中专</v>
      </c>
      <c r="G73" s="5" t="str">
        <f>"海南省卫生学校"</f>
        <v>海南省卫生学校</v>
      </c>
      <c r="H73" s="5" t="s">
        <v>22</v>
      </c>
    </row>
    <row r="74" spans="1:8" ht="15" customHeight="1" x14ac:dyDescent="0.4">
      <c r="A74" s="4">
        <v>73</v>
      </c>
      <c r="B74" s="5" t="s">
        <v>19</v>
      </c>
      <c r="C74" s="4" t="s">
        <v>9</v>
      </c>
      <c r="D74" s="5" t="str">
        <f>"陈妙"</f>
        <v>陈妙</v>
      </c>
      <c r="E74" s="5" t="str">
        <f t="shared" si="5"/>
        <v>女</v>
      </c>
      <c r="F74" s="5" t="str">
        <f>"大专"</f>
        <v>大专</v>
      </c>
      <c r="G74" s="5" t="str">
        <f>"江西卫生职业学院"</f>
        <v>江西卫生职业学院</v>
      </c>
      <c r="H74" s="5" t="s">
        <v>22</v>
      </c>
    </row>
    <row r="75" spans="1:8" ht="15" customHeight="1" x14ac:dyDescent="0.4">
      <c r="A75" s="4">
        <v>74</v>
      </c>
      <c r="B75" s="5" t="s">
        <v>19</v>
      </c>
      <c r="C75" s="4" t="s">
        <v>9</v>
      </c>
      <c r="D75" s="5" t="str">
        <f>"骆丹红"</f>
        <v>骆丹红</v>
      </c>
      <c r="E75" s="5" t="str">
        <f t="shared" si="5"/>
        <v>女</v>
      </c>
      <c r="F75" s="5" t="str">
        <f>"大专"</f>
        <v>大专</v>
      </c>
      <c r="G75" s="5" t="str">
        <f>"黄冈职业技术学院"</f>
        <v>黄冈职业技术学院</v>
      </c>
      <c r="H75" s="5" t="s">
        <v>46</v>
      </c>
    </row>
    <row r="76" spans="1:8" ht="15" customHeight="1" x14ac:dyDescent="0.4">
      <c r="A76" s="4">
        <v>75</v>
      </c>
      <c r="B76" s="5" t="s">
        <v>19</v>
      </c>
      <c r="C76" s="4" t="s">
        <v>9</v>
      </c>
      <c r="D76" s="5" t="str">
        <f>"李二萍"</f>
        <v>李二萍</v>
      </c>
      <c r="E76" s="5" t="str">
        <f t="shared" si="5"/>
        <v>女</v>
      </c>
      <c r="F76" s="5" t="str">
        <f>"中专"</f>
        <v>中专</v>
      </c>
      <c r="G76" s="5" t="str">
        <f>"海南省卫生学校"</f>
        <v>海南省卫生学校</v>
      </c>
      <c r="H76" s="5" t="s">
        <v>22</v>
      </c>
    </row>
    <row r="77" spans="1:8" ht="15" customHeight="1" x14ac:dyDescent="0.4">
      <c r="A77" s="4">
        <v>76</v>
      </c>
      <c r="B77" s="5" t="s">
        <v>19</v>
      </c>
      <c r="C77" s="4" t="s">
        <v>9</v>
      </c>
      <c r="D77" s="5" t="str">
        <f>"郑家莲"</f>
        <v>郑家莲</v>
      </c>
      <c r="E77" s="5" t="str">
        <f t="shared" si="5"/>
        <v>女</v>
      </c>
      <c r="F77" s="5" t="str">
        <f>"大专"</f>
        <v>大专</v>
      </c>
      <c r="G77" s="5" t="str">
        <f t="shared" ref="G77:G84" si="6">"海南医学院"</f>
        <v>海南医学院</v>
      </c>
      <c r="H77" s="5" t="s">
        <v>12</v>
      </c>
    </row>
    <row r="78" spans="1:8" ht="15" customHeight="1" x14ac:dyDescent="0.4">
      <c r="A78" s="4">
        <v>77</v>
      </c>
      <c r="B78" s="5" t="s">
        <v>19</v>
      </c>
      <c r="C78" s="4" t="s">
        <v>9</v>
      </c>
      <c r="D78" s="5" t="str">
        <f>"谭海丹"</f>
        <v>谭海丹</v>
      </c>
      <c r="E78" s="5" t="str">
        <f t="shared" si="5"/>
        <v>女</v>
      </c>
      <c r="F78" s="5" t="str">
        <f>"大专"</f>
        <v>大专</v>
      </c>
      <c r="G78" s="5" t="str">
        <f t="shared" si="6"/>
        <v>海南医学院</v>
      </c>
      <c r="H78" s="5" t="s">
        <v>31</v>
      </c>
    </row>
    <row r="79" spans="1:8" ht="15" customHeight="1" x14ac:dyDescent="0.4">
      <c r="A79" s="4">
        <v>78</v>
      </c>
      <c r="B79" s="5" t="s">
        <v>19</v>
      </c>
      <c r="C79" s="4" t="s">
        <v>9</v>
      </c>
      <c r="D79" s="5" t="str">
        <f>"谢中乾"</f>
        <v>谢中乾</v>
      </c>
      <c r="E79" s="5" t="str">
        <f t="shared" si="5"/>
        <v>女</v>
      </c>
      <c r="F79" s="5" t="str">
        <f>"本科"</f>
        <v>本科</v>
      </c>
      <c r="G79" s="5" t="str">
        <f t="shared" si="6"/>
        <v>海南医学院</v>
      </c>
      <c r="H79" s="5" t="s">
        <v>24</v>
      </c>
    </row>
    <row r="80" spans="1:8" ht="15" customHeight="1" x14ac:dyDescent="0.4">
      <c r="A80" s="4">
        <v>79</v>
      </c>
      <c r="B80" s="5" t="s">
        <v>19</v>
      </c>
      <c r="C80" s="4" t="s">
        <v>9</v>
      </c>
      <c r="D80" s="5" t="str">
        <f>"陈文月"</f>
        <v>陈文月</v>
      </c>
      <c r="E80" s="5" t="str">
        <f t="shared" si="5"/>
        <v>女</v>
      </c>
      <c r="F80" s="5" t="str">
        <f>"大专"</f>
        <v>大专</v>
      </c>
      <c r="G80" s="5" t="str">
        <f t="shared" si="6"/>
        <v>海南医学院</v>
      </c>
      <c r="H80" s="5" t="s">
        <v>31</v>
      </c>
    </row>
    <row r="81" spans="1:8" ht="15" customHeight="1" x14ac:dyDescent="0.4">
      <c r="A81" s="4">
        <v>80</v>
      </c>
      <c r="B81" s="5" t="s">
        <v>19</v>
      </c>
      <c r="C81" s="4" t="s">
        <v>9</v>
      </c>
      <c r="D81" s="5" t="str">
        <f>"谢卓菊"</f>
        <v>谢卓菊</v>
      </c>
      <c r="E81" s="5" t="str">
        <f t="shared" si="5"/>
        <v>女</v>
      </c>
      <c r="F81" s="5" t="str">
        <f>"大专"</f>
        <v>大专</v>
      </c>
      <c r="G81" s="5" t="str">
        <f t="shared" si="6"/>
        <v>海南医学院</v>
      </c>
      <c r="H81" s="5" t="s">
        <v>31</v>
      </c>
    </row>
    <row r="82" spans="1:8" ht="15" customHeight="1" x14ac:dyDescent="0.4">
      <c r="A82" s="4">
        <v>81</v>
      </c>
      <c r="B82" s="5" t="s">
        <v>19</v>
      </c>
      <c r="C82" s="4" t="s">
        <v>9</v>
      </c>
      <c r="D82" s="5" t="str">
        <f>"陈梦"</f>
        <v>陈梦</v>
      </c>
      <c r="E82" s="5" t="str">
        <f t="shared" si="5"/>
        <v>女</v>
      </c>
      <c r="F82" s="5" t="str">
        <f>"大专"</f>
        <v>大专</v>
      </c>
      <c r="G82" s="5" t="str">
        <f t="shared" si="6"/>
        <v>海南医学院</v>
      </c>
      <c r="H82" s="5" t="s">
        <v>24</v>
      </c>
    </row>
    <row r="83" spans="1:8" ht="15" customHeight="1" x14ac:dyDescent="0.4">
      <c r="A83" s="4">
        <v>82</v>
      </c>
      <c r="B83" s="5" t="s">
        <v>19</v>
      </c>
      <c r="C83" s="4" t="s">
        <v>9</v>
      </c>
      <c r="D83" s="5" t="str">
        <f>"王秋妹"</f>
        <v>王秋妹</v>
      </c>
      <c r="E83" s="5" t="str">
        <f t="shared" si="5"/>
        <v>女</v>
      </c>
      <c r="F83" s="5" t="str">
        <f>"大专"</f>
        <v>大专</v>
      </c>
      <c r="G83" s="5" t="str">
        <f t="shared" si="6"/>
        <v>海南医学院</v>
      </c>
      <c r="H83" s="5" t="s">
        <v>31</v>
      </c>
    </row>
    <row r="84" spans="1:8" ht="15" customHeight="1" x14ac:dyDescent="0.4">
      <c r="A84" s="4">
        <v>83</v>
      </c>
      <c r="B84" s="5" t="s">
        <v>19</v>
      </c>
      <c r="C84" s="4" t="s">
        <v>9</v>
      </c>
      <c r="D84" s="5" t="str">
        <f>"羊菊秋"</f>
        <v>羊菊秋</v>
      </c>
      <c r="E84" s="5" t="str">
        <f t="shared" si="5"/>
        <v>女</v>
      </c>
      <c r="F84" s="5" t="str">
        <f>"大专"</f>
        <v>大专</v>
      </c>
      <c r="G84" s="5" t="str">
        <f t="shared" si="6"/>
        <v>海南医学院</v>
      </c>
      <c r="H84" s="5" t="s">
        <v>31</v>
      </c>
    </row>
    <row r="85" spans="1:8" ht="15" customHeight="1" x14ac:dyDescent="0.4">
      <c r="A85" s="4">
        <v>84</v>
      </c>
      <c r="B85" s="5" t="s">
        <v>19</v>
      </c>
      <c r="C85" s="4" t="s">
        <v>9</v>
      </c>
      <c r="D85" s="5" t="str">
        <f>"刘春焕"</f>
        <v>刘春焕</v>
      </c>
      <c r="E85" s="5" t="str">
        <f t="shared" si="5"/>
        <v>女</v>
      </c>
      <c r="F85" s="5" t="str">
        <f>"中专"</f>
        <v>中专</v>
      </c>
      <c r="G85" s="5" t="str">
        <f>"海南省卫生学校"</f>
        <v>海南省卫生学校</v>
      </c>
      <c r="H85" s="5" t="s">
        <v>22</v>
      </c>
    </row>
    <row r="86" spans="1:8" ht="15" customHeight="1" x14ac:dyDescent="0.4">
      <c r="A86" s="4">
        <v>85</v>
      </c>
      <c r="B86" s="5" t="s">
        <v>19</v>
      </c>
      <c r="C86" s="4" t="s">
        <v>9</v>
      </c>
      <c r="D86" s="5" t="str">
        <f>"羊爱教"</f>
        <v>羊爱教</v>
      </c>
      <c r="E86" s="5" t="str">
        <f t="shared" si="5"/>
        <v>女</v>
      </c>
      <c r="F86" s="5" t="str">
        <f>"大专"</f>
        <v>大专</v>
      </c>
      <c r="G86" s="5" t="str">
        <f>"江西中医药高等专科学校"</f>
        <v>江西中医药高等专科学校</v>
      </c>
      <c r="H86" s="5" t="s">
        <v>47</v>
      </c>
    </row>
    <row r="87" spans="1:8" ht="15" customHeight="1" x14ac:dyDescent="0.4">
      <c r="A87" s="4">
        <v>86</v>
      </c>
      <c r="B87" s="5" t="s">
        <v>19</v>
      </c>
      <c r="C87" s="4" t="s">
        <v>9</v>
      </c>
      <c r="D87" s="5" t="str">
        <f>"张鸾艳"</f>
        <v>张鸾艳</v>
      </c>
      <c r="E87" s="5" t="str">
        <f t="shared" si="5"/>
        <v>女</v>
      </c>
      <c r="F87" s="5" t="str">
        <f>"大专"</f>
        <v>大专</v>
      </c>
      <c r="G87" s="5" t="str">
        <f>"海南医学院"</f>
        <v>海南医学院</v>
      </c>
      <c r="H87" s="5" t="s">
        <v>31</v>
      </c>
    </row>
    <row r="88" spans="1:8" ht="15" customHeight="1" x14ac:dyDescent="0.4">
      <c r="A88" s="4">
        <v>87</v>
      </c>
      <c r="B88" s="5" t="s">
        <v>19</v>
      </c>
      <c r="C88" s="4" t="s">
        <v>9</v>
      </c>
      <c r="D88" s="5" t="str">
        <f>"叶杨梅"</f>
        <v>叶杨梅</v>
      </c>
      <c r="E88" s="5" t="str">
        <f t="shared" si="5"/>
        <v>女</v>
      </c>
      <c r="F88" s="5" t="str">
        <f>"大专"</f>
        <v>大专</v>
      </c>
      <c r="G88" s="5" t="str">
        <f>"海南省第二卫生学校"</f>
        <v>海南省第二卫生学校</v>
      </c>
      <c r="H88" s="5" t="s">
        <v>48</v>
      </c>
    </row>
    <row r="89" spans="1:8" ht="15" customHeight="1" x14ac:dyDescent="0.4">
      <c r="A89" s="4">
        <v>88</v>
      </c>
      <c r="B89" s="5" t="s">
        <v>19</v>
      </c>
      <c r="C89" s="4" t="s">
        <v>9</v>
      </c>
      <c r="D89" s="5" t="str">
        <f>"唐家瑜"</f>
        <v>唐家瑜</v>
      </c>
      <c r="E89" s="5" t="str">
        <f t="shared" si="5"/>
        <v>女</v>
      </c>
      <c r="F89" s="5" t="str">
        <f>"大专"</f>
        <v>大专</v>
      </c>
      <c r="G89" s="5" t="str">
        <f>"海南医学院"</f>
        <v>海南医学院</v>
      </c>
      <c r="H89" s="5" t="s">
        <v>24</v>
      </c>
    </row>
    <row r="90" spans="1:8" ht="15" customHeight="1" x14ac:dyDescent="0.4">
      <c r="A90" s="4">
        <v>89</v>
      </c>
      <c r="B90" s="5" t="s">
        <v>19</v>
      </c>
      <c r="C90" s="4" t="s">
        <v>9</v>
      </c>
      <c r="D90" s="5" t="str">
        <f>"蔡冬慧"</f>
        <v>蔡冬慧</v>
      </c>
      <c r="E90" s="5" t="str">
        <f t="shared" si="5"/>
        <v>女</v>
      </c>
      <c r="F90" s="5" t="str">
        <f>"大专"</f>
        <v>大专</v>
      </c>
      <c r="G90" s="5" t="str">
        <f>"长春医学高等专科学校"</f>
        <v>长春医学高等专科学校</v>
      </c>
      <c r="H90" s="5" t="s">
        <v>49</v>
      </c>
    </row>
    <row r="91" spans="1:8" ht="15" customHeight="1" x14ac:dyDescent="0.4">
      <c r="A91" s="4">
        <v>90</v>
      </c>
      <c r="B91" s="5" t="s">
        <v>19</v>
      </c>
      <c r="C91" s="4" t="s">
        <v>9</v>
      </c>
      <c r="D91" s="5" t="str">
        <f>"林晶"</f>
        <v>林晶</v>
      </c>
      <c r="E91" s="5" t="str">
        <f t="shared" si="5"/>
        <v>女</v>
      </c>
      <c r="F91" s="5" t="str">
        <f>"中专"</f>
        <v>中专</v>
      </c>
      <c r="G91" s="5" t="str">
        <f>"海南省卫生学校"</f>
        <v>海南省卫生学校</v>
      </c>
      <c r="H91" s="5" t="s">
        <v>22</v>
      </c>
    </row>
    <row r="92" spans="1:8" ht="15" customHeight="1" x14ac:dyDescent="0.4">
      <c r="A92" s="4">
        <v>91</v>
      </c>
      <c r="B92" s="5" t="s">
        <v>19</v>
      </c>
      <c r="C92" s="4" t="s">
        <v>9</v>
      </c>
      <c r="D92" s="5" t="str">
        <f>"林石楼"</f>
        <v>林石楼</v>
      </c>
      <c r="E92" s="5" t="str">
        <f t="shared" si="5"/>
        <v>女</v>
      </c>
      <c r="F92" s="5" t="str">
        <f>"大专"</f>
        <v>大专</v>
      </c>
      <c r="G92" s="5" t="str">
        <f>"海南医学院"</f>
        <v>海南医学院</v>
      </c>
      <c r="H92" s="5" t="s">
        <v>12</v>
      </c>
    </row>
    <row r="93" spans="1:8" ht="15" customHeight="1" x14ac:dyDescent="0.4">
      <c r="A93" s="4">
        <v>92</v>
      </c>
      <c r="B93" s="5" t="s">
        <v>19</v>
      </c>
      <c r="C93" s="4" t="s">
        <v>9</v>
      </c>
      <c r="D93" s="5" t="str">
        <f>"何善萍"</f>
        <v>何善萍</v>
      </c>
      <c r="E93" s="5" t="str">
        <f t="shared" si="5"/>
        <v>女</v>
      </c>
      <c r="F93" s="5" t="str">
        <f>"中专"</f>
        <v>中专</v>
      </c>
      <c r="G93" s="5" t="str">
        <f>"儋州市中等卫生职业技术学校"</f>
        <v>儋州市中等卫生职业技术学校</v>
      </c>
      <c r="H93" s="5" t="s">
        <v>22</v>
      </c>
    </row>
    <row r="94" spans="1:8" ht="15" customHeight="1" x14ac:dyDescent="0.4">
      <c r="A94" s="4">
        <v>93</v>
      </c>
      <c r="B94" s="5" t="s">
        <v>19</v>
      </c>
      <c r="C94" s="4" t="s">
        <v>9</v>
      </c>
      <c r="D94" s="5" t="str">
        <f>"何允姨"</f>
        <v>何允姨</v>
      </c>
      <c r="E94" s="5" t="str">
        <f t="shared" si="5"/>
        <v>女</v>
      </c>
      <c r="F94" s="5" t="str">
        <f>"大专"</f>
        <v>大专</v>
      </c>
      <c r="G94" s="5" t="str">
        <f>"江西科技学院"</f>
        <v>江西科技学院</v>
      </c>
      <c r="H94" s="5" t="s">
        <v>22</v>
      </c>
    </row>
    <row r="95" spans="1:8" ht="15" customHeight="1" x14ac:dyDescent="0.4">
      <c r="A95" s="4">
        <v>94</v>
      </c>
      <c r="B95" s="5" t="s">
        <v>19</v>
      </c>
      <c r="C95" s="4" t="s">
        <v>9</v>
      </c>
      <c r="D95" s="5" t="str">
        <f>"朱贤桂"</f>
        <v>朱贤桂</v>
      </c>
      <c r="E95" s="5" t="str">
        <f t="shared" si="5"/>
        <v>女</v>
      </c>
      <c r="F95" s="5" t="str">
        <f>"大专"</f>
        <v>大专</v>
      </c>
      <c r="G95" s="5" t="str">
        <f>"岳阳职业技术学院"</f>
        <v>岳阳职业技术学院</v>
      </c>
      <c r="H95" s="5" t="s">
        <v>31</v>
      </c>
    </row>
    <row r="96" spans="1:8" ht="15" customHeight="1" x14ac:dyDescent="0.4">
      <c r="A96" s="4">
        <v>95</v>
      </c>
      <c r="B96" s="5" t="s">
        <v>19</v>
      </c>
      <c r="C96" s="4" t="s">
        <v>9</v>
      </c>
      <c r="D96" s="5" t="str">
        <f>"卢建藤"</f>
        <v>卢建藤</v>
      </c>
      <c r="E96" s="5" t="str">
        <f t="shared" si="5"/>
        <v>女</v>
      </c>
      <c r="F96" s="5" t="str">
        <f>"大专"</f>
        <v>大专</v>
      </c>
      <c r="G96" s="5" t="str">
        <f>"海南医学院"</f>
        <v>海南医学院</v>
      </c>
      <c r="H96" s="5" t="s">
        <v>50</v>
      </c>
    </row>
    <row r="97" spans="1:8" ht="15" customHeight="1" x14ac:dyDescent="0.4">
      <c r="A97" s="4">
        <v>96</v>
      </c>
      <c r="B97" s="5" t="s">
        <v>19</v>
      </c>
      <c r="C97" s="4" t="s">
        <v>9</v>
      </c>
      <c r="D97" s="5" t="str">
        <f>"李永妃"</f>
        <v>李永妃</v>
      </c>
      <c r="E97" s="5" t="str">
        <f t="shared" si="5"/>
        <v>女</v>
      </c>
      <c r="F97" s="5" t="str">
        <f>"大专"</f>
        <v>大专</v>
      </c>
      <c r="G97" s="5" t="str">
        <f>"海南医学院"</f>
        <v>海南医学院</v>
      </c>
      <c r="H97" s="5" t="s">
        <v>51</v>
      </c>
    </row>
    <row r="98" spans="1:8" ht="15" customHeight="1" x14ac:dyDescent="0.4">
      <c r="A98" s="4">
        <v>97</v>
      </c>
      <c r="B98" s="5" t="s">
        <v>19</v>
      </c>
      <c r="C98" s="4" t="s">
        <v>9</v>
      </c>
      <c r="D98" s="5" t="str">
        <f>"陈菊得"</f>
        <v>陈菊得</v>
      </c>
      <c r="E98" s="5" t="str">
        <f t="shared" si="5"/>
        <v>女</v>
      </c>
      <c r="F98" s="5" t="str">
        <f>"大专"</f>
        <v>大专</v>
      </c>
      <c r="G98" s="5" t="str">
        <f>"海南医学院"</f>
        <v>海南医学院</v>
      </c>
      <c r="H98" s="5" t="s">
        <v>31</v>
      </c>
    </row>
    <row r="99" spans="1:8" ht="15" customHeight="1" x14ac:dyDescent="0.4">
      <c r="A99" s="4">
        <v>98</v>
      </c>
      <c r="B99" s="5" t="s">
        <v>19</v>
      </c>
      <c r="C99" s="4" t="s">
        <v>9</v>
      </c>
      <c r="D99" s="5" t="str">
        <f>"符妹妹"</f>
        <v>符妹妹</v>
      </c>
      <c r="E99" s="5" t="str">
        <f t="shared" si="5"/>
        <v>女</v>
      </c>
      <c r="F99" s="5" t="str">
        <f>"中专"</f>
        <v>中专</v>
      </c>
      <c r="G99" s="5" t="str">
        <f>"海南省第四卫生学校"</f>
        <v>海南省第四卫生学校</v>
      </c>
      <c r="H99" s="5" t="s">
        <v>22</v>
      </c>
    </row>
    <row r="100" spans="1:8" ht="15" customHeight="1" x14ac:dyDescent="0.4">
      <c r="A100" s="4">
        <v>99</v>
      </c>
      <c r="B100" s="5" t="s">
        <v>19</v>
      </c>
      <c r="C100" s="4" t="s">
        <v>9</v>
      </c>
      <c r="D100" s="5" t="str">
        <f>"李春花"</f>
        <v>李春花</v>
      </c>
      <c r="E100" s="5" t="str">
        <f t="shared" si="5"/>
        <v>女</v>
      </c>
      <c r="F100" s="5" t="str">
        <f>"本科"</f>
        <v>本科</v>
      </c>
      <c r="G100" s="5" t="str">
        <f>"井冈山大学"</f>
        <v>井冈山大学</v>
      </c>
      <c r="H100" s="5" t="s">
        <v>24</v>
      </c>
    </row>
    <row r="101" spans="1:8" ht="15" customHeight="1" x14ac:dyDescent="0.4">
      <c r="A101" s="4">
        <v>100</v>
      </c>
      <c r="B101" s="5" t="s">
        <v>19</v>
      </c>
      <c r="C101" s="4" t="s">
        <v>9</v>
      </c>
      <c r="D101" s="5" t="str">
        <f>"钟进霞"</f>
        <v>钟进霞</v>
      </c>
      <c r="E101" s="5" t="str">
        <f t="shared" si="5"/>
        <v>女</v>
      </c>
      <c r="F101" s="5" t="str">
        <f>"大专"</f>
        <v>大专</v>
      </c>
      <c r="G101" s="5" t="str">
        <f>"海南医学院"</f>
        <v>海南医学院</v>
      </c>
      <c r="H101" s="5" t="s">
        <v>52</v>
      </c>
    </row>
    <row r="102" spans="1:8" ht="15" customHeight="1" x14ac:dyDescent="0.4">
      <c r="A102" s="4">
        <v>101</v>
      </c>
      <c r="B102" s="5" t="s">
        <v>19</v>
      </c>
      <c r="C102" s="4" t="s">
        <v>9</v>
      </c>
      <c r="D102" s="5" t="str">
        <f>"梁小姗"</f>
        <v>梁小姗</v>
      </c>
      <c r="E102" s="5" t="str">
        <f t="shared" si="5"/>
        <v>女</v>
      </c>
      <c r="F102" s="5" t="str">
        <f>"大专"</f>
        <v>大专</v>
      </c>
      <c r="G102" s="5" t="str">
        <f>"海南医学院"</f>
        <v>海南医学院</v>
      </c>
      <c r="H102" s="5" t="s">
        <v>22</v>
      </c>
    </row>
    <row r="103" spans="1:8" ht="15" customHeight="1" x14ac:dyDescent="0.4">
      <c r="A103" s="4">
        <v>102</v>
      </c>
      <c r="B103" s="5" t="s">
        <v>19</v>
      </c>
      <c r="C103" s="4" t="s">
        <v>9</v>
      </c>
      <c r="D103" s="5" t="str">
        <f>"吴勇瑾"</f>
        <v>吴勇瑾</v>
      </c>
      <c r="E103" s="5" t="str">
        <f t="shared" si="5"/>
        <v>女</v>
      </c>
      <c r="F103" s="5" t="str">
        <f>"大专"</f>
        <v>大专</v>
      </c>
      <c r="G103" s="5" t="str">
        <f>"海南科技职业大学"</f>
        <v>海南科技职业大学</v>
      </c>
      <c r="H103" s="5" t="s">
        <v>53</v>
      </c>
    </row>
    <row r="104" spans="1:8" ht="15" customHeight="1" x14ac:dyDescent="0.4">
      <c r="A104" s="4">
        <v>103</v>
      </c>
      <c r="B104" s="5" t="s">
        <v>19</v>
      </c>
      <c r="C104" s="4" t="s">
        <v>9</v>
      </c>
      <c r="D104" s="5" t="str">
        <f>"蒲慧英"</f>
        <v>蒲慧英</v>
      </c>
      <c r="E104" s="5" t="str">
        <f t="shared" si="5"/>
        <v>女</v>
      </c>
      <c r="F104" s="5" t="str">
        <f>"本科"</f>
        <v>本科</v>
      </c>
      <c r="G104" s="5" t="str">
        <f>"海南省卫生学校"</f>
        <v>海南省卫生学校</v>
      </c>
      <c r="H104" s="5" t="s">
        <v>12</v>
      </c>
    </row>
    <row r="105" spans="1:8" ht="15" customHeight="1" x14ac:dyDescent="0.4">
      <c r="A105" s="4">
        <v>104</v>
      </c>
      <c r="B105" s="5" t="s">
        <v>19</v>
      </c>
      <c r="C105" s="4" t="s">
        <v>9</v>
      </c>
      <c r="D105" s="5" t="str">
        <f>"李冬梅"</f>
        <v>李冬梅</v>
      </c>
      <c r="E105" s="5" t="str">
        <f t="shared" si="5"/>
        <v>女</v>
      </c>
      <c r="F105" s="5" t="str">
        <f>"大专"</f>
        <v>大专</v>
      </c>
      <c r="G105" s="5" t="str">
        <f>"黄冈职业技术学院"</f>
        <v>黄冈职业技术学院</v>
      </c>
      <c r="H105" s="5" t="s">
        <v>30</v>
      </c>
    </row>
    <row r="106" spans="1:8" ht="15" customHeight="1" x14ac:dyDescent="0.4">
      <c r="A106" s="4">
        <v>105</v>
      </c>
      <c r="B106" s="5" t="s">
        <v>19</v>
      </c>
      <c r="C106" s="4" t="s">
        <v>9</v>
      </c>
      <c r="D106" s="5" t="str">
        <f>"刘诗华"</f>
        <v>刘诗华</v>
      </c>
      <c r="E106" s="5" t="str">
        <f t="shared" si="5"/>
        <v>女</v>
      </c>
      <c r="F106" s="5" t="str">
        <f>"大专"</f>
        <v>大专</v>
      </c>
      <c r="G106" s="5" t="str">
        <f>"广东食品药品职业学院"</f>
        <v>广东食品药品职业学院</v>
      </c>
      <c r="H106" s="5" t="s">
        <v>24</v>
      </c>
    </row>
    <row r="107" spans="1:8" ht="15" customHeight="1" x14ac:dyDescent="0.4">
      <c r="A107" s="4">
        <v>106</v>
      </c>
      <c r="B107" s="5" t="s">
        <v>19</v>
      </c>
      <c r="C107" s="4" t="s">
        <v>9</v>
      </c>
      <c r="D107" s="5" t="str">
        <f>"符克花"</f>
        <v>符克花</v>
      </c>
      <c r="E107" s="5" t="str">
        <f t="shared" si="5"/>
        <v>女</v>
      </c>
      <c r="F107" s="5" t="str">
        <f>"大专"</f>
        <v>大专</v>
      </c>
      <c r="G107" s="5" t="str">
        <f>"鄂州职业大学"</f>
        <v>鄂州职业大学</v>
      </c>
      <c r="H107" s="5" t="s">
        <v>31</v>
      </c>
    </row>
    <row r="108" spans="1:8" ht="15" customHeight="1" x14ac:dyDescent="0.4">
      <c r="A108" s="4">
        <v>107</v>
      </c>
      <c r="B108" s="5" t="s">
        <v>19</v>
      </c>
      <c r="C108" s="4" t="s">
        <v>9</v>
      </c>
      <c r="D108" s="5" t="str">
        <f>"郑胜姣"</f>
        <v>郑胜姣</v>
      </c>
      <c r="E108" s="5" t="str">
        <f t="shared" si="5"/>
        <v>女</v>
      </c>
      <c r="F108" s="5" t="str">
        <f>"大专"</f>
        <v>大专</v>
      </c>
      <c r="G108" s="5" t="str">
        <f>"黄冈职业技术学院"</f>
        <v>黄冈职业技术学院</v>
      </c>
      <c r="H108" s="5" t="s">
        <v>44</v>
      </c>
    </row>
    <row r="109" spans="1:8" ht="15" customHeight="1" x14ac:dyDescent="0.4">
      <c r="A109" s="4">
        <v>108</v>
      </c>
      <c r="B109" s="5" t="s">
        <v>19</v>
      </c>
      <c r="C109" s="4" t="s">
        <v>9</v>
      </c>
      <c r="D109" s="5" t="str">
        <f>"黎经婉"</f>
        <v>黎经婉</v>
      </c>
      <c r="E109" s="5" t="str">
        <f t="shared" si="5"/>
        <v>女</v>
      </c>
      <c r="F109" s="5" t="str">
        <f>"大专"</f>
        <v>大专</v>
      </c>
      <c r="G109" s="5" t="str">
        <f>"益阳医学高等专科学校"</f>
        <v>益阳医学高等专科学校</v>
      </c>
      <c r="H109" s="5" t="s">
        <v>54</v>
      </c>
    </row>
    <row r="110" spans="1:8" ht="15" customHeight="1" x14ac:dyDescent="0.4">
      <c r="A110" s="4">
        <v>109</v>
      </c>
      <c r="B110" s="5" t="s">
        <v>19</v>
      </c>
      <c r="C110" s="4" t="s">
        <v>9</v>
      </c>
      <c r="D110" s="5" t="str">
        <f>"钟育桃"</f>
        <v>钟育桃</v>
      </c>
      <c r="E110" s="5" t="str">
        <f t="shared" si="5"/>
        <v>女</v>
      </c>
      <c r="F110" s="5" t="str">
        <f>"本科"</f>
        <v>本科</v>
      </c>
      <c r="G110" s="5" t="str">
        <f>"江西科技学院"</f>
        <v>江西科技学院</v>
      </c>
      <c r="H110" s="5" t="s">
        <v>22</v>
      </c>
    </row>
    <row r="111" spans="1:8" ht="15" customHeight="1" x14ac:dyDescent="0.4">
      <c r="A111" s="4">
        <v>110</v>
      </c>
      <c r="B111" s="5" t="s">
        <v>19</v>
      </c>
      <c r="C111" s="4" t="s">
        <v>9</v>
      </c>
      <c r="D111" s="5" t="str">
        <f>"盛潇琴"</f>
        <v>盛潇琴</v>
      </c>
      <c r="E111" s="5" t="str">
        <f t="shared" si="5"/>
        <v>女</v>
      </c>
      <c r="F111" s="5" t="str">
        <f>"本科"</f>
        <v>本科</v>
      </c>
      <c r="G111" s="5" t="str">
        <f>"长沙医学院"</f>
        <v>长沙医学院</v>
      </c>
      <c r="H111" s="5" t="s">
        <v>27</v>
      </c>
    </row>
    <row r="112" spans="1:8" ht="15" customHeight="1" x14ac:dyDescent="0.4">
      <c r="A112" s="4">
        <v>111</v>
      </c>
      <c r="B112" s="5" t="s">
        <v>19</v>
      </c>
      <c r="C112" s="4" t="s">
        <v>9</v>
      </c>
      <c r="D112" s="5" t="str">
        <f>"李选坤"</f>
        <v>李选坤</v>
      </c>
      <c r="E112" s="5" t="str">
        <f t="shared" si="5"/>
        <v>女</v>
      </c>
      <c r="F112" s="5" t="str">
        <f>"大专"</f>
        <v>大专</v>
      </c>
      <c r="G112" s="5" t="str">
        <f>"湖北中医药高等专科学校"</f>
        <v>湖北中医药高等专科学校</v>
      </c>
      <c r="H112" s="5" t="s">
        <v>27</v>
      </c>
    </row>
    <row r="113" spans="1:8" ht="15" customHeight="1" x14ac:dyDescent="0.4">
      <c r="A113" s="4">
        <v>112</v>
      </c>
      <c r="B113" s="5" t="s">
        <v>19</v>
      </c>
      <c r="C113" s="4" t="s">
        <v>9</v>
      </c>
      <c r="D113" s="5" t="str">
        <f>"陈云梅"</f>
        <v>陈云梅</v>
      </c>
      <c r="E113" s="5" t="str">
        <f t="shared" si="5"/>
        <v>女</v>
      </c>
      <c r="F113" s="5" t="str">
        <f>"大专"</f>
        <v>大专</v>
      </c>
      <c r="G113" s="5" t="str">
        <f>"淮北职业技术学院"</f>
        <v>淮北职业技术学院</v>
      </c>
      <c r="H113" s="5" t="s">
        <v>32</v>
      </c>
    </row>
    <row r="114" spans="1:8" ht="15" customHeight="1" x14ac:dyDescent="0.4">
      <c r="A114" s="4">
        <v>113</v>
      </c>
      <c r="B114" s="5" t="s">
        <v>19</v>
      </c>
      <c r="C114" s="4" t="s">
        <v>9</v>
      </c>
      <c r="D114" s="5" t="str">
        <f>"陈万凤"</f>
        <v>陈万凤</v>
      </c>
      <c r="E114" s="5" t="str">
        <f t="shared" si="5"/>
        <v>女</v>
      </c>
      <c r="F114" s="5" t="str">
        <f>"本科"</f>
        <v>本科</v>
      </c>
      <c r="G114" s="5" t="str">
        <f>"南昌大学"</f>
        <v>南昌大学</v>
      </c>
      <c r="H114" s="5" t="s">
        <v>31</v>
      </c>
    </row>
    <row r="115" spans="1:8" ht="15" customHeight="1" x14ac:dyDescent="0.4">
      <c r="A115" s="4">
        <v>114</v>
      </c>
      <c r="B115" s="5" t="s">
        <v>19</v>
      </c>
      <c r="C115" s="4" t="s">
        <v>9</v>
      </c>
      <c r="D115" s="5" t="str">
        <f>"谢信妹"</f>
        <v>谢信妹</v>
      </c>
      <c r="E115" s="5" t="str">
        <f t="shared" si="5"/>
        <v>女</v>
      </c>
      <c r="F115" s="5" t="str">
        <f t="shared" ref="F115:F139" si="7">"大专"</f>
        <v>大专</v>
      </c>
      <c r="G115" s="5" t="str">
        <f>"海南科技职业大学"</f>
        <v>海南科技职业大学</v>
      </c>
      <c r="H115" s="5" t="s">
        <v>27</v>
      </c>
    </row>
    <row r="116" spans="1:8" ht="15" customHeight="1" x14ac:dyDescent="0.4">
      <c r="A116" s="4">
        <v>115</v>
      </c>
      <c r="B116" s="5" t="s">
        <v>19</v>
      </c>
      <c r="C116" s="4" t="s">
        <v>9</v>
      </c>
      <c r="D116" s="5" t="str">
        <f>"薛小菊"</f>
        <v>薛小菊</v>
      </c>
      <c r="E116" s="5" t="str">
        <f t="shared" si="5"/>
        <v>女</v>
      </c>
      <c r="F116" s="5" t="str">
        <f t="shared" si="7"/>
        <v>大专</v>
      </c>
      <c r="G116" s="5" t="str">
        <f>"山西医科大学汾阳学院"</f>
        <v>山西医科大学汾阳学院</v>
      </c>
      <c r="H116" s="5" t="s">
        <v>31</v>
      </c>
    </row>
    <row r="117" spans="1:8" ht="15" customHeight="1" x14ac:dyDescent="0.4">
      <c r="A117" s="4">
        <v>116</v>
      </c>
      <c r="B117" s="5" t="s">
        <v>19</v>
      </c>
      <c r="C117" s="4" t="s">
        <v>9</v>
      </c>
      <c r="D117" s="5" t="str">
        <f>"符青乡"</f>
        <v>符青乡</v>
      </c>
      <c r="E117" s="5" t="str">
        <f t="shared" si="5"/>
        <v>女</v>
      </c>
      <c r="F117" s="5" t="str">
        <f t="shared" si="7"/>
        <v>大专</v>
      </c>
      <c r="G117" s="5" t="str">
        <f>"广西科技大学"</f>
        <v>广西科技大学</v>
      </c>
      <c r="H117" s="5" t="s">
        <v>22</v>
      </c>
    </row>
    <row r="118" spans="1:8" ht="15" customHeight="1" x14ac:dyDescent="0.4">
      <c r="A118" s="4">
        <v>117</v>
      </c>
      <c r="B118" s="5" t="s">
        <v>19</v>
      </c>
      <c r="C118" s="4" t="s">
        <v>9</v>
      </c>
      <c r="D118" s="5" t="str">
        <f>"刘红姝"</f>
        <v>刘红姝</v>
      </c>
      <c r="E118" s="5" t="str">
        <f t="shared" si="5"/>
        <v>女</v>
      </c>
      <c r="F118" s="5" t="str">
        <f t="shared" si="7"/>
        <v>大专</v>
      </c>
      <c r="G118" s="5" t="str">
        <f>"海南医学院"</f>
        <v>海南医学院</v>
      </c>
      <c r="H118" s="5" t="s">
        <v>25</v>
      </c>
    </row>
    <row r="119" spans="1:8" ht="15" customHeight="1" x14ac:dyDescent="0.4">
      <c r="A119" s="4">
        <v>118</v>
      </c>
      <c r="B119" s="5" t="s">
        <v>19</v>
      </c>
      <c r="C119" s="4" t="s">
        <v>9</v>
      </c>
      <c r="D119" s="5" t="str">
        <f>"苏永庆"</f>
        <v>苏永庆</v>
      </c>
      <c r="E119" s="5" t="str">
        <f t="shared" si="5"/>
        <v>女</v>
      </c>
      <c r="F119" s="5" t="str">
        <f t="shared" si="7"/>
        <v>大专</v>
      </c>
      <c r="G119" s="5" t="str">
        <f>"海南医学院"</f>
        <v>海南医学院</v>
      </c>
      <c r="H119" s="5" t="s">
        <v>31</v>
      </c>
    </row>
    <row r="120" spans="1:8" ht="15" customHeight="1" x14ac:dyDescent="0.4">
      <c r="A120" s="4">
        <v>119</v>
      </c>
      <c r="B120" s="5" t="s">
        <v>19</v>
      </c>
      <c r="C120" s="4" t="s">
        <v>9</v>
      </c>
      <c r="D120" s="5" t="str">
        <f>"陈丽花"</f>
        <v>陈丽花</v>
      </c>
      <c r="E120" s="5" t="str">
        <f t="shared" si="5"/>
        <v>女</v>
      </c>
      <c r="F120" s="5" t="str">
        <f t="shared" si="7"/>
        <v>大专</v>
      </c>
      <c r="G120" s="5" t="str">
        <f>"海南医学院"</f>
        <v>海南医学院</v>
      </c>
      <c r="H120" s="5" t="s">
        <v>55</v>
      </c>
    </row>
    <row r="121" spans="1:8" ht="15" customHeight="1" x14ac:dyDescent="0.4">
      <c r="A121" s="4">
        <v>120</v>
      </c>
      <c r="B121" s="5" t="s">
        <v>19</v>
      </c>
      <c r="C121" s="4" t="s">
        <v>9</v>
      </c>
      <c r="D121" s="5" t="str">
        <f>"何爱花"</f>
        <v>何爱花</v>
      </c>
      <c r="E121" s="5" t="str">
        <f t="shared" si="5"/>
        <v>女</v>
      </c>
      <c r="F121" s="5" t="str">
        <f t="shared" si="7"/>
        <v>大专</v>
      </c>
      <c r="G121" s="5" t="str">
        <f>"湖北省荆州职业技术学院"</f>
        <v>湖北省荆州职业技术学院</v>
      </c>
      <c r="H121" s="5" t="s">
        <v>40</v>
      </c>
    </row>
    <row r="122" spans="1:8" ht="15" customHeight="1" x14ac:dyDescent="0.4">
      <c r="A122" s="4">
        <v>121</v>
      </c>
      <c r="B122" s="5" t="s">
        <v>19</v>
      </c>
      <c r="C122" s="4" t="s">
        <v>9</v>
      </c>
      <c r="D122" s="5" t="str">
        <f>"曾引振"</f>
        <v>曾引振</v>
      </c>
      <c r="E122" s="5" t="str">
        <f t="shared" si="5"/>
        <v>女</v>
      </c>
      <c r="F122" s="5" t="str">
        <f t="shared" si="7"/>
        <v>大专</v>
      </c>
      <c r="G122" s="5" t="str">
        <f>"海南医学院"</f>
        <v>海南医学院</v>
      </c>
      <c r="H122" s="5" t="s">
        <v>40</v>
      </c>
    </row>
    <row r="123" spans="1:8" ht="15" customHeight="1" x14ac:dyDescent="0.4">
      <c r="A123" s="4">
        <v>122</v>
      </c>
      <c r="B123" s="5" t="s">
        <v>19</v>
      </c>
      <c r="C123" s="4" t="s">
        <v>9</v>
      </c>
      <c r="D123" s="5" t="str">
        <f>"羊春爱"</f>
        <v>羊春爱</v>
      </c>
      <c r="E123" s="5" t="str">
        <f t="shared" si="5"/>
        <v>女</v>
      </c>
      <c r="F123" s="5" t="str">
        <f t="shared" si="7"/>
        <v>大专</v>
      </c>
      <c r="G123" s="5" t="str">
        <f>"鄂州职业大学"</f>
        <v>鄂州职业大学</v>
      </c>
      <c r="H123" s="5" t="s">
        <v>24</v>
      </c>
    </row>
    <row r="124" spans="1:8" ht="15" customHeight="1" x14ac:dyDescent="0.4">
      <c r="A124" s="4">
        <v>123</v>
      </c>
      <c r="B124" s="5" t="s">
        <v>19</v>
      </c>
      <c r="C124" s="4" t="s">
        <v>9</v>
      </c>
      <c r="D124" s="5" t="str">
        <f>"董江鹏"</f>
        <v>董江鹏</v>
      </c>
      <c r="E124" s="5" t="str">
        <f t="shared" si="5"/>
        <v>女</v>
      </c>
      <c r="F124" s="5" t="str">
        <f t="shared" si="7"/>
        <v>大专</v>
      </c>
      <c r="G124" s="5" t="str">
        <f>"海南科技职业大学"</f>
        <v>海南科技职业大学</v>
      </c>
      <c r="H124" s="5" t="s">
        <v>16</v>
      </c>
    </row>
    <row r="125" spans="1:8" ht="15" customHeight="1" x14ac:dyDescent="0.4">
      <c r="A125" s="4">
        <v>124</v>
      </c>
      <c r="B125" s="5" t="s">
        <v>19</v>
      </c>
      <c r="C125" s="4" t="s">
        <v>9</v>
      </c>
      <c r="D125" s="5" t="str">
        <f>"余灵"</f>
        <v>余灵</v>
      </c>
      <c r="E125" s="5" t="str">
        <f t="shared" si="5"/>
        <v>女</v>
      </c>
      <c r="F125" s="5" t="str">
        <f t="shared" si="7"/>
        <v>大专</v>
      </c>
      <c r="G125" s="5" t="str">
        <f>"山东英才学院"</f>
        <v>山东英才学院</v>
      </c>
      <c r="H125" s="5" t="s">
        <v>56</v>
      </c>
    </row>
    <row r="126" spans="1:8" ht="15" customHeight="1" x14ac:dyDescent="0.4">
      <c r="A126" s="4">
        <v>125</v>
      </c>
      <c r="B126" s="5" t="s">
        <v>19</v>
      </c>
      <c r="C126" s="4" t="s">
        <v>9</v>
      </c>
      <c r="D126" s="5" t="str">
        <f>"张玉桃"</f>
        <v>张玉桃</v>
      </c>
      <c r="E126" s="5" t="str">
        <f t="shared" si="5"/>
        <v>女</v>
      </c>
      <c r="F126" s="5" t="str">
        <f t="shared" si="7"/>
        <v>大专</v>
      </c>
      <c r="G126" s="5" t="str">
        <f>"海南医学院"</f>
        <v>海南医学院</v>
      </c>
      <c r="H126" s="5" t="s">
        <v>57</v>
      </c>
    </row>
    <row r="127" spans="1:8" ht="15" customHeight="1" x14ac:dyDescent="0.4">
      <c r="A127" s="4">
        <v>126</v>
      </c>
      <c r="B127" s="5" t="s">
        <v>19</v>
      </c>
      <c r="C127" s="4" t="s">
        <v>9</v>
      </c>
      <c r="D127" s="5" t="str">
        <f>"王有娥"</f>
        <v>王有娥</v>
      </c>
      <c r="E127" s="5" t="str">
        <f t="shared" si="5"/>
        <v>女</v>
      </c>
      <c r="F127" s="5" t="str">
        <f t="shared" si="7"/>
        <v>大专</v>
      </c>
      <c r="G127" s="5" t="str">
        <f>"长沙医学院"</f>
        <v>长沙医学院</v>
      </c>
      <c r="H127" s="5" t="s">
        <v>31</v>
      </c>
    </row>
    <row r="128" spans="1:8" ht="15" customHeight="1" x14ac:dyDescent="0.4">
      <c r="A128" s="4">
        <v>127</v>
      </c>
      <c r="B128" s="5" t="s">
        <v>19</v>
      </c>
      <c r="C128" s="4" t="s">
        <v>9</v>
      </c>
      <c r="D128" s="5" t="str">
        <f>"李永丹"</f>
        <v>李永丹</v>
      </c>
      <c r="E128" s="5" t="str">
        <f t="shared" si="5"/>
        <v>女</v>
      </c>
      <c r="F128" s="5" t="str">
        <f t="shared" si="7"/>
        <v>大专</v>
      </c>
      <c r="G128" s="5" t="str">
        <f>"海南科技职业大学"</f>
        <v>海南科技职业大学</v>
      </c>
      <c r="H128" s="5" t="s">
        <v>58</v>
      </c>
    </row>
    <row r="129" spans="1:8" ht="15" customHeight="1" x14ac:dyDescent="0.4">
      <c r="A129" s="4">
        <v>128</v>
      </c>
      <c r="B129" s="5" t="s">
        <v>19</v>
      </c>
      <c r="C129" s="4" t="s">
        <v>9</v>
      </c>
      <c r="D129" s="5" t="str">
        <f>"王丽宇"</f>
        <v>王丽宇</v>
      </c>
      <c r="E129" s="5" t="str">
        <f t="shared" si="5"/>
        <v>女</v>
      </c>
      <c r="F129" s="5" t="str">
        <f t="shared" si="7"/>
        <v>大专</v>
      </c>
      <c r="G129" s="5" t="str">
        <f>"海南科技职业大学"</f>
        <v>海南科技职业大学</v>
      </c>
      <c r="H129" s="5" t="s">
        <v>28</v>
      </c>
    </row>
    <row r="130" spans="1:8" ht="15" customHeight="1" x14ac:dyDescent="0.4">
      <c r="A130" s="4">
        <v>129</v>
      </c>
      <c r="B130" s="5" t="s">
        <v>19</v>
      </c>
      <c r="C130" s="4" t="s">
        <v>9</v>
      </c>
      <c r="D130" s="5" t="str">
        <f>"梁芳芳"</f>
        <v>梁芳芳</v>
      </c>
      <c r="E130" s="5" t="str">
        <f t="shared" si="5"/>
        <v>女</v>
      </c>
      <c r="F130" s="5" t="str">
        <f t="shared" si="7"/>
        <v>大专</v>
      </c>
      <c r="G130" s="5" t="str">
        <f>"海南科技职业大学"</f>
        <v>海南科技职业大学</v>
      </c>
      <c r="H130" s="5" t="s">
        <v>22</v>
      </c>
    </row>
    <row r="131" spans="1:8" ht="15" customHeight="1" x14ac:dyDescent="0.4">
      <c r="A131" s="4">
        <v>130</v>
      </c>
      <c r="B131" s="5" t="s">
        <v>19</v>
      </c>
      <c r="C131" s="4" t="s">
        <v>9</v>
      </c>
      <c r="D131" s="5" t="str">
        <f>"谢本莹"</f>
        <v>谢本莹</v>
      </c>
      <c r="E131" s="5" t="str">
        <f t="shared" si="5"/>
        <v>女</v>
      </c>
      <c r="F131" s="5" t="str">
        <f t="shared" si="7"/>
        <v>大专</v>
      </c>
      <c r="G131" s="5" t="str">
        <f>"海南科技职业大学"</f>
        <v>海南科技职业大学</v>
      </c>
      <c r="H131" s="5" t="s">
        <v>55</v>
      </c>
    </row>
    <row r="132" spans="1:8" ht="15" customHeight="1" x14ac:dyDescent="0.4">
      <c r="A132" s="4">
        <v>131</v>
      </c>
      <c r="B132" s="5" t="s">
        <v>19</v>
      </c>
      <c r="C132" s="4" t="s">
        <v>9</v>
      </c>
      <c r="D132" s="5" t="str">
        <f>"李贤淑"</f>
        <v>李贤淑</v>
      </c>
      <c r="E132" s="5" t="str">
        <f t="shared" si="5"/>
        <v>女</v>
      </c>
      <c r="F132" s="5" t="str">
        <f t="shared" si="7"/>
        <v>大专</v>
      </c>
      <c r="G132" s="5" t="str">
        <f>"鄂州职业大学"</f>
        <v>鄂州职业大学</v>
      </c>
      <c r="H132" s="5" t="s">
        <v>59</v>
      </c>
    </row>
    <row r="133" spans="1:8" ht="15" customHeight="1" x14ac:dyDescent="0.4">
      <c r="A133" s="4">
        <v>132</v>
      </c>
      <c r="B133" s="5" t="s">
        <v>19</v>
      </c>
      <c r="C133" s="4" t="s">
        <v>9</v>
      </c>
      <c r="D133" s="5" t="str">
        <f>"吴鸿丽"</f>
        <v>吴鸿丽</v>
      </c>
      <c r="E133" s="5" t="str">
        <f t="shared" si="5"/>
        <v>女</v>
      </c>
      <c r="F133" s="5" t="str">
        <f t="shared" si="7"/>
        <v>大专</v>
      </c>
      <c r="G133" s="5" t="str">
        <f>"海南科技职业大学"</f>
        <v>海南科技职业大学</v>
      </c>
      <c r="H133" s="5" t="s">
        <v>60</v>
      </c>
    </row>
    <row r="134" spans="1:8" ht="15" customHeight="1" x14ac:dyDescent="0.4">
      <c r="A134" s="4">
        <v>133</v>
      </c>
      <c r="B134" s="5" t="s">
        <v>19</v>
      </c>
      <c r="C134" s="4" t="s">
        <v>9</v>
      </c>
      <c r="D134" s="5" t="str">
        <f>"李美宝"</f>
        <v>李美宝</v>
      </c>
      <c r="E134" s="5" t="str">
        <f t="shared" ref="E134:E166" si="8">"女"</f>
        <v>女</v>
      </c>
      <c r="F134" s="5" t="str">
        <f t="shared" si="7"/>
        <v>大专</v>
      </c>
      <c r="G134" s="5" t="str">
        <f>"海南医学院"</f>
        <v>海南医学院</v>
      </c>
      <c r="H134" s="5" t="s">
        <v>61</v>
      </c>
    </row>
    <row r="135" spans="1:8" ht="15" customHeight="1" x14ac:dyDescent="0.4">
      <c r="A135" s="4">
        <v>134</v>
      </c>
      <c r="B135" s="5" t="s">
        <v>19</v>
      </c>
      <c r="C135" s="4" t="s">
        <v>9</v>
      </c>
      <c r="D135" s="5" t="str">
        <f>"许就翠"</f>
        <v>许就翠</v>
      </c>
      <c r="E135" s="5" t="str">
        <f t="shared" si="8"/>
        <v>女</v>
      </c>
      <c r="F135" s="5" t="str">
        <f t="shared" si="7"/>
        <v>大专</v>
      </c>
      <c r="G135" s="5" t="str">
        <f>"海南省卫生学校"</f>
        <v>海南省卫生学校</v>
      </c>
      <c r="H135" s="5" t="s">
        <v>62</v>
      </c>
    </row>
    <row r="136" spans="1:8" ht="15" customHeight="1" x14ac:dyDescent="0.4">
      <c r="A136" s="4">
        <v>135</v>
      </c>
      <c r="B136" s="5" t="s">
        <v>19</v>
      </c>
      <c r="C136" s="4" t="s">
        <v>9</v>
      </c>
      <c r="D136" s="5" t="str">
        <f>"郑英珍"</f>
        <v>郑英珍</v>
      </c>
      <c r="E136" s="5" t="str">
        <f t="shared" si="8"/>
        <v>女</v>
      </c>
      <c r="F136" s="5" t="str">
        <f t="shared" si="7"/>
        <v>大专</v>
      </c>
      <c r="G136" s="5" t="str">
        <f>"齐鲁医药学院"</f>
        <v>齐鲁医药学院</v>
      </c>
      <c r="H136" s="5" t="s">
        <v>22</v>
      </c>
    </row>
    <row r="137" spans="1:8" ht="15" customHeight="1" x14ac:dyDescent="0.4">
      <c r="A137" s="4">
        <v>136</v>
      </c>
      <c r="B137" s="5" t="s">
        <v>19</v>
      </c>
      <c r="C137" s="4" t="s">
        <v>9</v>
      </c>
      <c r="D137" s="5" t="str">
        <f>"陈启霞"</f>
        <v>陈启霞</v>
      </c>
      <c r="E137" s="5" t="str">
        <f t="shared" si="8"/>
        <v>女</v>
      </c>
      <c r="F137" s="5" t="str">
        <f t="shared" si="7"/>
        <v>大专</v>
      </c>
      <c r="G137" s="5" t="str">
        <f>"黄冈职业技术学院"</f>
        <v>黄冈职业技术学院</v>
      </c>
      <c r="H137" s="5" t="s">
        <v>22</v>
      </c>
    </row>
    <row r="138" spans="1:8" ht="15" customHeight="1" x14ac:dyDescent="0.4">
      <c r="A138" s="4">
        <v>137</v>
      </c>
      <c r="B138" s="5" t="s">
        <v>19</v>
      </c>
      <c r="C138" s="4" t="s">
        <v>9</v>
      </c>
      <c r="D138" s="5" t="str">
        <f>"符美爱"</f>
        <v>符美爱</v>
      </c>
      <c r="E138" s="5" t="str">
        <f t="shared" si="8"/>
        <v>女</v>
      </c>
      <c r="F138" s="5" t="str">
        <f t="shared" si="7"/>
        <v>大专</v>
      </c>
      <c r="G138" s="5" t="str">
        <f>"江西卫生职业学院"</f>
        <v>江西卫生职业学院</v>
      </c>
      <c r="H138" s="5" t="s">
        <v>63</v>
      </c>
    </row>
    <row r="139" spans="1:8" ht="15" customHeight="1" x14ac:dyDescent="0.4">
      <c r="A139" s="4">
        <v>138</v>
      </c>
      <c r="B139" s="5" t="s">
        <v>19</v>
      </c>
      <c r="C139" s="4" t="s">
        <v>9</v>
      </c>
      <c r="D139" s="5" t="str">
        <f>"王颖"</f>
        <v>王颖</v>
      </c>
      <c r="E139" s="5" t="str">
        <f t="shared" si="8"/>
        <v>女</v>
      </c>
      <c r="F139" s="5" t="str">
        <f t="shared" si="7"/>
        <v>大专</v>
      </c>
      <c r="G139" s="5" t="str">
        <f>"海南医学院"</f>
        <v>海南医学院</v>
      </c>
      <c r="H139" s="5" t="s">
        <v>64</v>
      </c>
    </row>
    <row r="140" spans="1:8" ht="15" customHeight="1" x14ac:dyDescent="0.4">
      <c r="A140" s="4">
        <v>139</v>
      </c>
      <c r="B140" s="5" t="s">
        <v>19</v>
      </c>
      <c r="C140" s="4" t="s">
        <v>9</v>
      </c>
      <c r="D140" s="5" t="str">
        <f>"符景暧"</f>
        <v>符景暧</v>
      </c>
      <c r="E140" s="5" t="str">
        <f t="shared" si="8"/>
        <v>女</v>
      </c>
      <c r="F140" s="5" t="str">
        <f>"本科"</f>
        <v>本科</v>
      </c>
      <c r="G140" s="5" t="str">
        <f>"海南医学院"</f>
        <v>海南医学院</v>
      </c>
      <c r="H140" s="5" t="s">
        <v>31</v>
      </c>
    </row>
    <row r="141" spans="1:8" ht="15" customHeight="1" x14ac:dyDescent="0.4">
      <c r="A141" s="4">
        <v>140</v>
      </c>
      <c r="B141" s="5" t="s">
        <v>19</v>
      </c>
      <c r="C141" s="4" t="s">
        <v>9</v>
      </c>
      <c r="D141" s="5" t="str">
        <f>"张秋丹"</f>
        <v>张秋丹</v>
      </c>
      <c r="E141" s="5" t="str">
        <f t="shared" si="8"/>
        <v>女</v>
      </c>
      <c r="F141" s="5" t="str">
        <f>"大专"</f>
        <v>大专</v>
      </c>
      <c r="G141" s="5" t="str">
        <f>"海南科技职业大学"</f>
        <v>海南科技职业大学</v>
      </c>
      <c r="H141" s="5" t="s">
        <v>55</v>
      </c>
    </row>
    <row r="142" spans="1:8" ht="15" customHeight="1" x14ac:dyDescent="0.4">
      <c r="A142" s="4">
        <v>141</v>
      </c>
      <c r="B142" s="5" t="s">
        <v>19</v>
      </c>
      <c r="C142" s="4" t="s">
        <v>9</v>
      </c>
      <c r="D142" s="5" t="str">
        <f>"苏燕冰"</f>
        <v>苏燕冰</v>
      </c>
      <c r="E142" s="5" t="str">
        <f t="shared" si="8"/>
        <v>女</v>
      </c>
      <c r="F142" s="5" t="str">
        <f>"中专"</f>
        <v>中专</v>
      </c>
      <c r="G142" s="5" t="str">
        <f>"海南省卫生学校"</f>
        <v>海南省卫生学校</v>
      </c>
      <c r="H142" s="5" t="s">
        <v>22</v>
      </c>
    </row>
    <row r="143" spans="1:8" ht="15" customHeight="1" x14ac:dyDescent="0.4">
      <c r="A143" s="4">
        <v>142</v>
      </c>
      <c r="B143" s="5" t="s">
        <v>19</v>
      </c>
      <c r="C143" s="4" t="s">
        <v>9</v>
      </c>
      <c r="D143" s="5" t="str">
        <f>"谢新利"</f>
        <v>谢新利</v>
      </c>
      <c r="E143" s="5" t="str">
        <f t="shared" si="8"/>
        <v>女</v>
      </c>
      <c r="F143" s="5" t="str">
        <f>"中专"</f>
        <v>中专</v>
      </c>
      <c r="G143" s="5" t="str">
        <f>"海南省卫生学校"</f>
        <v>海南省卫生学校</v>
      </c>
      <c r="H143" s="5" t="s">
        <v>65</v>
      </c>
    </row>
    <row r="144" spans="1:8" ht="15" customHeight="1" x14ac:dyDescent="0.4">
      <c r="A144" s="4">
        <v>143</v>
      </c>
      <c r="B144" s="5" t="s">
        <v>19</v>
      </c>
      <c r="C144" s="4" t="s">
        <v>9</v>
      </c>
      <c r="D144" s="5" t="str">
        <f>"吴焜"</f>
        <v>吴焜</v>
      </c>
      <c r="E144" s="5" t="str">
        <f t="shared" si="8"/>
        <v>女</v>
      </c>
      <c r="F144" s="5" t="str">
        <f>"大专"</f>
        <v>大专</v>
      </c>
      <c r="G144" s="5" t="str">
        <f>"海南医学院"</f>
        <v>海南医学院</v>
      </c>
      <c r="H144" s="5" t="s">
        <v>27</v>
      </c>
    </row>
    <row r="145" spans="1:8" ht="15" customHeight="1" x14ac:dyDescent="0.4">
      <c r="A145" s="4">
        <v>144</v>
      </c>
      <c r="B145" s="5" t="s">
        <v>19</v>
      </c>
      <c r="C145" s="4" t="s">
        <v>9</v>
      </c>
      <c r="D145" s="5" t="str">
        <f>"李春美"</f>
        <v>李春美</v>
      </c>
      <c r="E145" s="5" t="str">
        <f t="shared" si="8"/>
        <v>女</v>
      </c>
      <c r="F145" s="5" t="str">
        <f>"大专"</f>
        <v>大专</v>
      </c>
      <c r="G145" s="5" t="str">
        <f>"海南医学院"</f>
        <v>海南医学院</v>
      </c>
      <c r="H145" s="5" t="s">
        <v>55</v>
      </c>
    </row>
    <row r="146" spans="1:8" ht="15" customHeight="1" x14ac:dyDescent="0.4">
      <c r="A146" s="4">
        <v>145</v>
      </c>
      <c r="B146" s="5" t="s">
        <v>19</v>
      </c>
      <c r="C146" s="4" t="s">
        <v>9</v>
      </c>
      <c r="D146" s="5" t="str">
        <f>"林道颖"</f>
        <v>林道颖</v>
      </c>
      <c r="E146" s="5" t="str">
        <f t="shared" si="8"/>
        <v>女</v>
      </c>
      <c r="F146" s="5" t="str">
        <f>"中专"</f>
        <v>中专</v>
      </c>
      <c r="G146" s="5" t="str">
        <f>"儋州市中等职业技术学校"</f>
        <v>儋州市中等职业技术学校</v>
      </c>
      <c r="H146" s="5" t="s">
        <v>22</v>
      </c>
    </row>
    <row r="147" spans="1:8" ht="15" customHeight="1" x14ac:dyDescent="0.4">
      <c r="A147" s="4">
        <v>146</v>
      </c>
      <c r="B147" s="5" t="s">
        <v>19</v>
      </c>
      <c r="C147" s="4" t="s">
        <v>9</v>
      </c>
      <c r="D147" s="5" t="str">
        <f>"周有坤"</f>
        <v>周有坤</v>
      </c>
      <c r="E147" s="5" t="str">
        <f t="shared" si="8"/>
        <v>女</v>
      </c>
      <c r="F147" s="5" t="str">
        <f>"本科"</f>
        <v>本科</v>
      </c>
      <c r="G147" s="5" t="str">
        <f>"贵州医科大学"</f>
        <v>贵州医科大学</v>
      </c>
      <c r="H147" s="5" t="s">
        <v>66</v>
      </c>
    </row>
    <row r="148" spans="1:8" ht="15" customHeight="1" x14ac:dyDescent="0.4">
      <c r="A148" s="4">
        <v>147</v>
      </c>
      <c r="B148" s="5" t="s">
        <v>19</v>
      </c>
      <c r="C148" s="4" t="s">
        <v>9</v>
      </c>
      <c r="D148" s="5" t="str">
        <f>"薛伟梨"</f>
        <v>薛伟梨</v>
      </c>
      <c r="E148" s="5" t="str">
        <f t="shared" si="8"/>
        <v>女</v>
      </c>
      <c r="F148" s="5" t="str">
        <f>"中专"</f>
        <v>中专</v>
      </c>
      <c r="G148" s="5" t="str">
        <f>"海南省卫生学校"</f>
        <v>海南省卫生学校</v>
      </c>
      <c r="H148" s="5" t="s">
        <v>43</v>
      </c>
    </row>
    <row r="149" spans="1:8" ht="15" customHeight="1" x14ac:dyDescent="0.4">
      <c r="A149" s="4">
        <v>148</v>
      </c>
      <c r="B149" s="5" t="s">
        <v>19</v>
      </c>
      <c r="C149" s="4" t="s">
        <v>9</v>
      </c>
      <c r="D149" s="5" t="str">
        <f>"陈淑珍"</f>
        <v>陈淑珍</v>
      </c>
      <c r="E149" s="5" t="str">
        <f t="shared" si="8"/>
        <v>女</v>
      </c>
      <c r="F149" s="5" t="str">
        <f>"大专"</f>
        <v>大专</v>
      </c>
      <c r="G149" s="5" t="str">
        <f>"江西中医药高等专科学校"</f>
        <v>江西中医药高等专科学校</v>
      </c>
      <c r="H149" s="5" t="s">
        <v>27</v>
      </c>
    </row>
    <row r="150" spans="1:8" ht="15" customHeight="1" x14ac:dyDescent="0.4">
      <c r="A150" s="4">
        <v>149</v>
      </c>
      <c r="B150" s="5" t="s">
        <v>19</v>
      </c>
      <c r="C150" s="4" t="s">
        <v>9</v>
      </c>
      <c r="D150" s="5" t="str">
        <f>"王亭"</f>
        <v>王亭</v>
      </c>
      <c r="E150" s="5" t="str">
        <f t="shared" si="8"/>
        <v>女</v>
      </c>
      <c r="F150" s="5" t="str">
        <f>"大专"</f>
        <v>大专</v>
      </c>
      <c r="G150" s="5" t="str">
        <f>"海南医学院"</f>
        <v>海南医学院</v>
      </c>
      <c r="H150" s="5" t="s">
        <v>27</v>
      </c>
    </row>
    <row r="151" spans="1:8" ht="15" customHeight="1" x14ac:dyDescent="0.4">
      <c r="A151" s="4">
        <v>150</v>
      </c>
      <c r="B151" s="5" t="s">
        <v>19</v>
      </c>
      <c r="C151" s="4" t="s">
        <v>9</v>
      </c>
      <c r="D151" s="5" t="str">
        <f>"蔡碧彩"</f>
        <v>蔡碧彩</v>
      </c>
      <c r="E151" s="5" t="str">
        <f t="shared" si="8"/>
        <v>女</v>
      </c>
      <c r="F151" s="5" t="str">
        <f>"中专"</f>
        <v>中专</v>
      </c>
      <c r="G151" s="5" t="str">
        <f>"海南省卫生学校"</f>
        <v>海南省卫生学校</v>
      </c>
      <c r="H151" s="5" t="s">
        <v>22</v>
      </c>
    </row>
    <row r="152" spans="1:8" ht="15" customHeight="1" x14ac:dyDescent="0.4">
      <c r="A152" s="4">
        <v>151</v>
      </c>
      <c r="B152" s="5" t="s">
        <v>19</v>
      </c>
      <c r="C152" s="4" t="s">
        <v>9</v>
      </c>
      <c r="D152" s="5" t="str">
        <f>"王有玲"</f>
        <v>王有玲</v>
      </c>
      <c r="E152" s="5" t="str">
        <f t="shared" si="8"/>
        <v>女</v>
      </c>
      <c r="F152" s="5" t="str">
        <f>"本科"</f>
        <v>本科</v>
      </c>
      <c r="G152" s="5" t="str">
        <f>"海南医学院"</f>
        <v>海南医学院</v>
      </c>
      <c r="H152" s="5" t="s">
        <v>31</v>
      </c>
    </row>
    <row r="153" spans="1:8" ht="15" customHeight="1" x14ac:dyDescent="0.4">
      <c r="A153" s="4">
        <v>152</v>
      </c>
      <c r="B153" s="5" t="s">
        <v>19</v>
      </c>
      <c r="C153" s="4" t="s">
        <v>9</v>
      </c>
      <c r="D153" s="5" t="str">
        <f>"吴周娟"</f>
        <v>吴周娟</v>
      </c>
      <c r="E153" s="5" t="str">
        <f t="shared" si="8"/>
        <v>女</v>
      </c>
      <c r="F153" s="5" t="str">
        <f t="shared" ref="F153:F159" si="9">"大专"</f>
        <v>大专</v>
      </c>
      <c r="G153" s="5" t="str">
        <f>"海南医学院"</f>
        <v>海南医学院</v>
      </c>
      <c r="H153" s="5" t="s">
        <v>27</v>
      </c>
    </row>
    <row r="154" spans="1:8" ht="15" customHeight="1" x14ac:dyDescent="0.4">
      <c r="A154" s="4">
        <v>153</v>
      </c>
      <c r="B154" s="5" t="s">
        <v>19</v>
      </c>
      <c r="C154" s="4" t="s">
        <v>9</v>
      </c>
      <c r="D154" s="5" t="str">
        <f>"袁会诗"</f>
        <v>袁会诗</v>
      </c>
      <c r="E154" s="5" t="str">
        <f t="shared" si="8"/>
        <v>女</v>
      </c>
      <c r="F154" s="5" t="str">
        <f t="shared" si="9"/>
        <v>大专</v>
      </c>
      <c r="G154" s="5" t="str">
        <f>"仙桃职业学院"</f>
        <v>仙桃职业学院</v>
      </c>
      <c r="H154" s="5" t="s">
        <v>27</v>
      </c>
    </row>
    <row r="155" spans="1:8" ht="15" customHeight="1" x14ac:dyDescent="0.4">
      <c r="A155" s="4">
        <v>154</v>
      </c>
      <c r="B155" s="5" t="s">
        <v>19</v>
      </c>
      <c r="C155" s="4" t="s">
        <v>9</v>
      </c>
      <c r="D155" s="5" t="str">
        <f>"苏女欢"</f>
        <v>苏女欢</v>
      </c>
      <c r="E155" s="5" t="str">
        <f t="shared" si="8"/>
        <v>女</v>
      </c>
      <c r="F155" s="5" t="str">
        <f t="shared" si="9"/>
        <v>大专</v>
      </c>
      <c r="G155" s="5" t="str">
        <f>"海南医学院"</f>
        <v>海南医学院</v>
      </c>
      <c r="H155" s="5" t="s">
        <v>67</v>
      </c>
    </row>
    <row r="156" spans="1:8" ht="15" customHeight="1" x14ac:dyDescent="0.4">
      <c r="A156" s="4">
        <v>155</v>
      </c>
      <c r="B156" s="5" t="s">
        <v>19</v>
      </c>
      <c r="C156" s="4" t="s">
        <v>9</v>
      </c>
      <c r="D156" s="5" t="str">
        <f>"谢行春"</f>
        <v>谢行春</v>
      </c>
      <c r="E156" s="5" t="str">
        <f t="shared" si="8"/>
        <v>女</v>
      </c>
      <c r="F156" s="5" t="str">
        <f t="shared" si="9"/>
        <v>大专</v>
      </c>
      <c r="G156" s="5" t="str">
        <f>"黔东南民族职业技校学院"</f>
        <v>黔东南民族职业技校学院</v>
      </c>
      <c r="H156" s="5" t="s">
        <v>31</v>
      </c>
    </row>
    <row r="157" spans="1:8" ht="15" customHeight="1" x14ac:dyDescent="0.4">
      <c r="A157" s="4">
        <v>156</v>
      </c>
      <c r="B157" s="5" t="s">
        <v>19</v>
      </c>
      <c r="C157" s="4" t="s">
        <v>9</v>
      </c>
      <c r="D157" s="5" t="str">
        <f>"林雄秀"</f>
        <v>林雄秀</v>
      </c>
      <c r="E157" s="5" t="str">
        <f t="shared" si="8"/>
        <v>女</v>
      </c>
      <c r="F157" s="5" t="str">
        <f t="shared" si="9"/>
        <v>大专</v>
      </c>
      <c r="G157" s="5" t="str">
        <f>"海南医学院"</f>
        <v>海南医学院</v>
      </c>
      <c r="H157" s="5" t="s">
        <v>68</v>
      </c>
    </row>
    <row r="158" spans="1:8" ht="15" customHeight="1" x14ac:dyDescent="0.4">
      <c r="A158" s="4">
        <v>157</v>
      </c>
      <c r="B158" s="5" t="s">
        <v>19</v>
      </c>
      <c r="C158" s="4" t="s">
        <v>9</v>
      </c>
      <c r="D158" s="5" t="str">
        <f>"王美群"</f>
        <v>王美群</v>
      </c>
      <c r="E158" s="5" t="str">
        <f t="shared" si="8"/>
        <v>女</v>
      </c>
      <c r="F158" s="5" t="str">
        <f t="shared" si="9"/>
        <v>大专</v>
      </c>
      <c r="G158" s="5" t="str">
        <f>"海南科技职业大学"</f>
        <v>海南科技职业大学</v>
      </c>
      <c r="H158" s="5" t="s">
        <v>22</v>
      </c>
    </row>
    <row r="159" spans="1:8" ht="15" customHeight="1" x14ac:dyDescent="0.4">
      <c r="A159" s="4">
        <v>158</v>
      </c>
      <c r="B159" s="5" t="s">
        <v>19</v>
      </c>
      <c r="C159" s="4" t="s">
        <v>9</v>
      </c>
      <c r="D159" s="5" t="str">
        <f>"陈显妃"</f>
        <v>陈显妃</v>
      </c>
      <c r="E159" s="5" t="str">
        <f t="shared" si="8"/>
        <v>女</v>
      </c>
      <c r="F159" s="5" t="str">
        <f t="shared" si="9"/>
        <v>大专</v>
      </c>
      <c r="G159" s="5" t="str">
        <f>"随州职业技术学院"</f>
        <v>随州职业技术学院</v>
      </c>
      <c r="H159" s="5" t="s">
        <v>27</v>
      </c>
    </row>
    <row r="160" spans="1:8" ht="15" customHeight="1" x14ac:dyDescent="0.4">
      <c r="A160" s="4">
        <v>159</v>
      </c>
      <c r="B160" s="5" t="s">
        <v>19</v>
      </c>
      <c r="C160" s="4" t="s">
        <v>9</v>
      </c>
      <c r="D160" s="5" t="str">
        <f>"刘丽娜"</f>
        <v>刘丽娜</v>
      </c>
      <c r="E160" s="5" t="str">
        <f t="shared" si="8"/>
        <v>女</v>
      </c>
      <c r="F160" s="5" t="str">
        <f>"中专"</f>
        <v>中专</v>
      </c>
      <c r="G160" s="5" t="str">
        <f>"海南卫生健康职业学院"</f>
        <v>海南卫生健康职业学院</v>
      </c>
      <c r="H160" s="5" t="s">
        <v>22</v>
      </c>
    </row>
    <row r="161" spans="1:8" ht="15" customHeight="1" x14ac:dyDescent="0.4">
      <c r="A161" s="4">
        <v>160</v>
      </c>
      <c r="B161" s="5" t="s">
        <v>19</v>
      </c>
      <c r="C161" s="4" t="s">
        <v>9</v>
      </c>
      <c r="D161" s="5" t="str">
        <f>"符发花"</f>
        <v>符发花</v>
      </c>
      <c r="E161" s="5" t="str">
        <f t="shared" si="8"/>
        <v>女</v>
      </c>
      <c r="F161" s="5" t="str">
        <f>"大专"</f>
        <v>大专</v>
      </c>
      <c r="G161" s="5" t="str">
        <f>"黄冈职业技术学院"</f>
        <v>黄冈职业技术学院</v>
      </c>
      <c r="H161" s="5" t="s">
        <v>27</v>
      </c>
    </row>
    <row r="162" spans="1:8" ht="15" customHeight="1" x14ac:dyDescent="0.4">
      <c r="A162" s="4">
        <v>161</v>
      </c>
      <c r="B162" s="5" t="s">
        <v>19</v>
      </c>
      <c r="C162" s="4" t="s">
        <v>9</v>
      </c>
      <c r="D162" s="5" t="str">
        <f>"陈红霞"</f>
        <v>陈红霞</v>
      </c>
      <c r="E162" s="5" t="str">
        <f t="shared" si="8"/>
        <v>女</v>
      </c>
      <c r="F162" s="5" t="str">
        <f>"大专"</f>
        <v>大专</v>
      </c>
      <c r="G162" s="5" t="str">
        <f>"海南医学院"</f>
        <v>海南医学院</v>
      </c>
      <c r="H162" s="5" t="s">
        <v>31</v>
      </c>
    </row>
    <row r="163" spans="1:8" ht="15" customHeight="1" x14ac:dyDescent="0.4">
      <c r="A163" s="4">
        <v>162</v>
      </c>
      <c r="B163" s="5" t="s">
        <v>19</v>
      </c>
      <c r="C163" s="4" t="s">
        <v>9</v>
      </c>
      <c r="D163" s="5" t="str">
        <f>"l黎日花"</f>
        <v>l黎日花</v>
      </c>
      <c r="E163" s="5" t="str">
        <f t="shared" si="8"/>
        <v>女</v>
      </c>
      <c r="F163" s="5" t="str">
        <f>"大专"</f>
        <v>大专</v>
      </c>
      <c r="G163" s="5" t="str">
        <f>"海南医学院"</f>
        <v>海南医学院</v>
      </c>
      <c r="H163" s="5" t="s">
        <v>31</v>
      </c>
    </row>
    <row r="164" spans="1:8" ht="15" customHeight="1" x14ac:dyDescent="0.4">
      <c r="A164" s="4">
        <v>163</v>
      </c>
      <c r="B164" s="5" t="s">
        <v>19</v>
      </c>
      <c r="C164" s="4" t="s">
        <v>9</v>
      </c>
      <c r="D164" s="5" t="str">
        <f>"林柏玲"</f>
        <v>林柏玲</v>
      </c>
      <c r="E164" s="5" t="str">
        <f t="shared" si="8"/>
        <v>女</v>
      </c>
      <c r="F164" s="5" t="str">
        <f>"大专"</f>
        <v>大专</v>
      </c>
      <c r="G164" s="5" t="str">
        <f>"海南科技职业大学"</f>
        <v>海南科技职业大学</v>
      </c>
      <c r="H164" s="5" t="s">
        <v>51</v>
      </c>
    </row>
    <row r="165" spans="1:8" ht="15" customHeight="1" x14ac:dyDescent="0.4">
      <c r="A165" s="4">
        <v>164</v>
      </c>
      <c r="B165" s="5" t="s">
        <v>19</v>
      </c>
      <c r="C165" s="4" t="s">
        <v>9</v>
      </c>
      <c r="D165" s="5" t="str">
        <f>"陈长花"</f>
        <v>陈长花</v>
      </c>
      <c r="E165" s="5" t="str">
        <f t="shared" si="8"/>
        <v>女</v>
      </c>
      <c r="F165" s="5" t="str">
        <f>"大专"</f>
        <v>大专</v>
      </c>
      <c r="G165" s="5" t="str">
        <f>"黔东南民族职业技术学院"</f>
        <v>黔东南民族职业技术学院</v>
      </c>
      <c r="H165" s="5" t="s">
        <v>31</v>
      </c>
    </row>
    <row r="166" spans="1:8" ht="15" customHeight="1" x14ac:dyDescent="0.4">
      <c r="A166" s="4">
        <v>165</v>
      </c>
      <c r="B166" s="5" t="s">
        <v>19</v>
      </c>
      <c r="C166" s="4" t="s">
        <v>9</v>
      </c>
      <c r="D166" s="5" t="str">
        <f>"范涟漪"</f>
        <v>范涟漪</v>
      </c>
      <c r="E166" s="5" t="str">
        <f t="shared" si="8"/>
        <v>女</v>
      </c>
      <c r="F166" s="5" t="str">
        <f>"中专"</f>
        <v>中专</v>
      </c>
      <c r="G166" s="5" t="str">
        <f>"海南省第四卫生学校"</f>
        <v>海南省第四卫生学校</v>
      </c>
      <c r="H166" s="5" t="s">
        <v>22</v>
      </c>
    </row>
    <row r="167" spans="1:8" ht="15" customHeight="1" x14ac:dyDescent="0.4">
      <c r="A167" s="4">
        <v>166</v>
      </c>
      <c r="B167" s="5" t="s">
        <v>19</v>
      </c>
      <c r="C167" s="4" t="s">
        <v>9</v>
      </c>
      <c r="D167" s="5" t="str">
        <f>"游刚"</f>
        <v>游刚</v>
      </c>
      <c r="E167" s="5" t="str">
        <f>"男"</f>
        <v>男</v>
      </c>
      <c r="F167" s="5" t="str">
        <f>"本科"</f>
        <v>本科</v>
      </c>
      <c r="G167" s="5" t="str">
        <f>"长江大学文理学院"</f>
        <v>长江大学文理学院</v>
      </c>
      <c r="H167" s="5" t="s">
        <v>69</v>
      </c>
    </row>
    <row r="168" spans="1:8" ht="15" customHeight="1" x14ac:dyDescent="0.4">
      <c r="A168" s="4">
        <v>167</v>
      </c>
      <c r="B168" s="5" t="s">
        <v>19</v>
      </c>
      <c r="C168" s="4" t="s">
        <v>9</v>
      </c>
      <c r="D168" s="5" t="str">
        <f>"梁二联"</f>
        <v>梁二联</v>
      </c>
      <c r="E168" s="5" t="str">
        <f t="shared" ref="E168:E229" si="10">"女"</f>
        <v>女</v>
      </c>
      <c r="F168" s="5" t="str">
        <f>"中专"</f>
        <v>中专</v>
      </c>
      <c r="G168" s="5" t="str">
        <f>"海南省农垦卫生学校"</f>
        <v>海南省农垦卫生学校</v>
      </c>
      <c r="H168" s="5" t="s">
        <v>22</v>
      </c>
    </row>
    <row r="169" spans="1:8" ht="15" customHeight="1" x14ac:dyDescent="0.4">
      <c r="A169" s="4">
        <v>168</v>
      </c>
      <c r="B169" s="5" t="s">
        <v>19</v>
      </c>
      <c r="C169" s="4" t="s">
        <v>9</v>
      </c>
      <c r="D169" s="5" t="str">
        <f>"张美献"</f>
        <v>张美献</v>
      </c>
      <c r="E169" s="5" t="str">
        <f t="shared" si="10"/>
        <v>女</v>
      </c>
      <c r="F169" s="5" t="str">
        <f t="shared" ref="F169:F174" si="11">"大专"</f>
        <v>大专</v>
      </c>
      <c r="G169" s="5" t="str">
        <f>"海南医学院"</f>
        <v>海南医学院</v>
      </c>
      <c r="H169" s="5" t="s">
        <v>31</v>
      </c>
    </row>
    <row r="170" spans="1:8" ht="15" customHeight="1" x14ac:dyDescent="0.4">
      <c r="A170" s="4">
        <v>169</v>
      </c>
      <c r="B170" s="5" t="s">
        <v>19</v>
      </c>
      <c r="C170" s="4" t="s">
        <v>9</v>
      </c>
      <c r="D170" s="5" t="str">
        <f>"李芬"</f>
        <v>李芬</v>
      </c>
      <c r="E170" s="5" t="str">
        <f t="shared" si="10"/>
        <v>女</v>
      </c>
      <c r="F170" s="5" t="str">
        <f t="shared" si="11"/>
        <v>大专</v>
      </c>
      <c r="G170" s="5" t="str">
        <f>"海南医学院"</f>
        <v>海南医学院</v>
      </c>
      <c r="H170" s="5" t="s">
        <v>43</v>
      </c>
    </row>
    <row r="171" spans="1:8" ht="15" customHeight="1" x14ac:dyDescent="0.4">
      <c r="A171" s="4">
        <v>170</v>
      </c>
      <c r="B171" s="5" t="s">
        <v>19</v>
      </c>
      <c r="C171" s="4" t="s">
        <v>9</v>
      </c>
      <c r="D171" s="5" t="str">
        <f>"李宁启"</f>
        <v>李宁启</v>
      </c>
      <c r="E171" s="5" t="str">
        <f t="shared" si="10"/>
        <v>女</v>
      </c>
      <c r="F171" s="5" t="str">
        <f t="shared" si="11"/>
        <v>大专</v>
      </c>
      <c r="G171" s="5" t="str">
        <f>"海南科技职业大学"</f>
        <v>海南科技职业大学</v>
      </c>
      <c r="H171" s="5" t="s">
        <v>28</v>
      </c>
    </row>
    <row r="172" spans="1:8" ht="15" customHeight="1" x14ac:dyDescent="0.4">
      <c r="A172" s="4">
        <v>171</v>
      </c>
      <c r="B172" s="5" t="s">
        <v>19</v>
      </c>
      <c r="C172" s="4" t="s">
        <v>9</v>
      </c>
      <c r="D172" s="5" t="str">
        <f>"林顺荷"</f>
        <v>林顺荷</v>
      </c>
      <c r="E172" s="5" t="str">
        <f t="shared" si="10"/>
        <v>女</v>
      </c>
      <c r="F172" s="5" t="str">
        <f t="shared" si="11"/>
        <v>大专</v>
      </c>
      <c r="G172" s="5" t="str">
        <f>"海南医学院"</f>
        <v>海南医学院</v>
      </c>
      <c r="H172" s="5" t="s">
        <v>40</v>
      </c>
    </row>
    <row r="173" spans="1:8" ht="15" customHeight="1" x14ac:dyDescent="0.4">
      <c r="A173" s="4">
        <v>172</v>
      </c>
      <c r="B173" s="5" t="s">
        <v>19</v>
      </c>
      <c r="C173" s="4" t="s">
        <v>9</v>
      </c>
      <c r="D173" s="5" t="str">
        <f>"林美桃"</f>
        <v>林美桃</v>
      </c>
      <c r="E173" s="5" t="str">
        <f t="shared" si="10"/>
        <v>女</v>
      </c>
      <c r="F173" s="5" t="str">
        <f t="shared" si="11"/>
        <v>大专</v>
      </c>
      <c r="G173" s="5" t="str">
        <f>"海南医学院"</f>
        <v>海南医学院</v>
      </c>
      <c r="H173" s="5" t="s">
        <v>30</v>
      </c>
    </row>
    <row r="174" spans="1:8" ht="15" customHeight="1" x14ac:dyDescent="0.4">
      <c r="A174" s="4">
        <v>173</v>
      </c>
      <c r="B174" s="5" t="s">
        <v>19</v>
      </c>
      <c r="C174" s="4" t="s">
        <v>9</v>
      </c>
      <c r="D174" s="5" t="str">
        <f>"陈春兰"</f>
        <v>陈春兰</v>
      </c>
      <c r="E174" s="5" t="str">
        <f t="shared" si="10"/>
        <v>女</v>
      </c>
      <c r="F174" s="5" t="str">
        <f t="shared" si="11"/>
        <v>大专</v>
      </c>
      <c r="G174" s="5" t="str">
        <f>"海南医学院"</f>
        <v>海南医学院</v>
      </c>
      <c r="H174" s="5" t="s">
        <v>70</v>
      </c>
    </row>
    <row r="175" spans="1:8" ht="15" customHeight="1" x14ac:dyDescent="0.4">
      <c r="A175" s="4">
        <v>174</v>
      </c>
      <c r="B175" s="5" t="s">
        <v>19</v>
      </c>
      <c r="C175" s="4" t="s">
        <v>9</v>
      </c>
      <c r="D175" s="5" t="str">
        <f>"王丹梅"</f>
        <v>王丹梅</v>
      </c>
      <c r="E175" s="5" t="str">
        <f t="shared" si="10"/>
        <v>女</v>
      </c>
      <c r="F175" s="5" t="str">
        <f>"本科"</f>
        <v>本科</v>
      </c>
      <c r="G175" s="5" t="str">
        <f>"江西中医药大学"</f>
        <v>江西中医药大学</v>
      </c>
      <c r="H175" s="5" t="s">
        <v>71</v>
      </c>
    </row>
    <row r="176" spans="1:8" ht="15" customHeight="1" x14ac:dyDescent="0.4">
      <c r="A176" s="4">
        <v>175</v>
      </c>
      <c r="B176" s="5" t="s">
        <v>19</v>
      </c>
      <c r="C176" s="4" t="s">
        <v>9</v>
      </c>
      <c r="D176" s="5" t="str">
        <f>"陈德燕"</f>
        <v>陈德燕</v>
      </c>
      <c r="E176" s="5" t="str">
        <f t="shared" si="10"/>
        <v>女</v>
      </c>
      <c r="F176" s="5" t="str">
        <f>"大专"</f>
        <v>大专</v>
      </c>
      <c r="G176" s="5" t="str">
        <f>"重庆医药高等专科学校"</f>
        <v>重庆医药高等专科学校</v>
      </c>
      <c r="H176" s="5" t="s">
        <v>55</v>
      </c>
    </row>
    <row r="177" spans="1:8" ht="15" customHeight="1" x14ac:dyDescent="0.4">
      <c r="A177" s="4">
        <v>176</v>
      </c>
      <c r="B177" s="5" t="s">
        <v>19</v>
      </c>
      <c r="C177" s="4" t="s">
        <v>9</v>
      </c>
      <c r="D177" s="5" t="str">
        <f>"吴圣教"</f>
        <v>吴圣教</v>
      </c>
      <c r="E177" s="5" t="str">
        <f t="shared" si="10"/>
        <v>女</v>
      </c>
      <c r="F177" s="5" t="str">
        <f>"大专"</f>
        <v>大专</v>
      </c>
      <c r="G177" s="5" t="str">
        <f>"海南医学院"</f>
        <v>海南医学院</v>
      </c>
      <c r="H177" s="5" t="s">
        <v>31</v>
      </c>
    </row>
    <row r="178" spans="1:8" ht="15" customHeight="1" x14ac:dyDescent="0.4">
      <c r="A178" s="4">
        <v>177</v>
      </c>
      <c r="B178" s="5" t="s">
        <v>19</v>
      </c>
      <c r="C178" s="4" t="s">
        <v>9</v>
      </c>
      <c r="D178" s="5" t="str">
        <f>"杨佳仪"</f>
        <v>杨佳仪</v>
      </c>
      <c r="E178" s="5" t="str">
        <f t="shared" si="10"/>
        <v>女</v>
      </c>
      <c r="F178" s="5" t="str">
        <f>"大专"</f>
        <v>大专</v>
      </c>
      <c r="G178" s="5" t="str">
        <f>"常德职业技术学院"</f>
        <v>常德职业技术学院</v>
      </c>
      <c r="H178" s="5" t="s">
        <v>12</v>
      </c>
    </row>
    <row r="179" spans="1:8" ht="15" customHeight="1" x14ac:dyDescent="0.4">
      <c r="A179" s="4">
        <v>178</v>
      </c>
      <c r="B179" s="5" t="s">
        <v>19</v>
      </c>
      <c r="C179" s="4" t="s">
        <v>9</v>
      </c>
      <c r="D179" s="5" t="str">
        <f>"杨和越"</f>
        <v>杨和越</v>
      </c>
      <c r="E179" s="5" t="str">
        <f t="shared" si="10"/>
        <v>女</v>
      </c>
      <c r="F179" s="5" t="str">
        <f>"大专"</f>
        <v>大专</v>
      </c>
      <c r="G179" s="5" t="str">
        <f>"海南医学院"</f>
        <v>海南医学院</v>
      </c>
      <c r="H179" s="5" t="s">
        <v>30</v>
      </c>
    </row>
    <row r="180" spans="1:8" ht="15" customHeight="1" x14ac:dyDescent="0.4">
      <c r="A180" s="4">
        <v>179</v>
      </c>
      <c r="B180" s="5" t="s">
        <v>19</v>
      </c>
      <c r="C180" s="4" t="s">
        <v>9</v>
      </c>
      <c r="D180" s="5" t="str">
        <f>"黎美君"</f>
        <v>黎美君</v>
      </c>
      <c r="E180" s="5" t="str">
        <f t="shared" si="10"/>
        <v>女</v>
      </c>
      <c r="F180" s="5" t="str">
        <f>"中专"</f>
        <v>中专</v>
      </c>
      <c r="G180" s="5" t="str">
        <f>"儋州市中等卫生职业技术学校"</f>
        <v>儋州市中等卫生职业技术学校</v>
      </c>
      <c r="H180" s="5" t="s">
        <v>22</v>
      </c>
    </row>
    <row r="181" spans="1:8" ht="15" customHeight="1" x14ac:dyDescent="0.4">
      <c r="A181" s="4">
        <v>180</v>
      </c>
      <c r="B181" s="5" t="s">
        <v>19</v>
      </c>
      <c r="C181" s="4" t="s">
        <v>9</v>
      </c>
      <c r="D181" s="5" t="str">
        <f>"吴井侬"</f>
        <v>吴井侬</v>
      </c>
      <c r="E181" s="5" t="str">
        <f t="shared" si="10"/>
        <v>女</v>
      </c>
      <c r="F181" s="5" t="str">
        <f>""</f>
        <v/>
      </c>
      <c r="G181" s="5" t="str">
        <f>"海南医学院"</f>
        <v>海南医学院</v>
      </c>
      <c r="H181" s="5" t="s">
        <v>31</v>
      </c>
    </row>
    <row r="182" spans="1:8" ht="15" customHeight="1" x14ac:dyDescent="0.4">
      <c r="A182" s="4">
        <v>181</v>
      </c>
      <c r="B182" s="5" t="s">
        <v>19</v>
      </c>
      <c r="C182" s="4" t="s">
        <v>9</v>
      </c>
      <c r="D182" s="5" t="str">
        <f>"羊彩丽"</f>
        <v>羊彩丽</v>
      </c>
      <c r="E182" s="5" t="str">
        <f t="shared" si="10"/>
        <v>女</v>
      </c>
      <c r="F182" s="5" t="str">
        <f>"大专"</f>
        <v>大专</v>
      </c>
      <c r="G182" s="5" t="str">
        <f>"海南科技职业大学"</f>
        <v>海南科技职业大学</v>
      </c>
      <c r="H182" s="5" t="s">
        <v>72</v>
      </c>
    </row>
    <row r="183" spans="1:8" ht="15" customHeight="1" x14ac:dyDescent="0.4">
      <c r="A183" s="4">
        <v>182</v>
      </c>
      <c r="B183" s="5" t="s">
        <v>19</v>
      </c>
      <c r="C183" s="4" t="s">
        <v>9</v>
      </c>
      <c r="D183" s="5" t="str">
        <f>"钟艳"</f>
        <v>钟艳</v>
      </c>
      <c r="E183" s="5" t="str">
        <f t="shared" si="10"/>
        <v>女</v>
      </c>
      <c r="F183" s="5" t="str">
        <f>"大专"</f>
        <v>大专</v>
      </c>
      <c r="G183" s="5" t="str">
        <f>"湖南师范大学"</f>
        <v>湖南师范大学</v>
      </c>
      <c r="H183" s="5" t="s">
        <v>31</v>
      </c>
    </row>
    <row r="184" spans="1:8" ht="15" customHeight="1" x14ac:dyDescent="0.4">
      <c r="A184" s="4">
        <v>183</v>
      </c>
      <c r="B184" s="5" t="s">
        <v>19</v>
      </c>
      <c r="C184" s="4" t="s">
        <v>9</v>
      </c>
      <c r="D184" s="5" t="str">
        <f>"符泽川"</f>
        <v>符泽川</v>
      </c>
      <c r="E184" s="5" t="str">
        <f t="shared" si="10"/>
        <v>女</v>
      </c>
      <c r="F184" s="5" t="str">
        <f>"大专"</f>
        <v>大专</v>
      </c>
      <c r="G184" s="5" t="str">
        <f>"黄冈职业技术学院"</f>
        <v>黄冈职业技术学院</v>
      </c>
      <c r="H184" s="5" t="s">
        <v>24</v>
      </c>
    </row>
    <row r="185" spans="1:8" ht="15" customHeight="1" x14ac:dyDescent="0.4">
      <c r="A185" s="4">
        <v>184</v>
      </c>
      <c r="B185" s="5" t="s">
        <v>19</v>
      </c>
      <c r="C185" s="4" t="s">
        <v>9</v>
      </c>
      <c r="D185" s="5" t="str">
        <f>"梁曼"</f>
        <v>梁曼</v>
      </c>
      <c r="E185" s="5" t="str">
        <f t="shared" si="10"/>
        <v>女</v>
      </c>
      <c r="F185" s="5" t="str">
        <f>"本科"</f>
        <v>本科</v>
      </c>
      <c r="G185" s="5" t="str">
        <f>"海南医学院"</f>
        <v>海南医学院</v>
      </c>
      <c r="H185" s="5" t="s">
        <v>30</v>
      </c>
    </row>
    <row r="186" spans="1:8" ht="15" customHeight="1" x14ac:dyDescent="0.4">
      <c r="A186" s="4">
        <v>185</v>
      </c>
      <c r="B186" s="5" t="s">
        <v>19</v>
      </c>
      <c r="C186" s="4" t="s">
        <v>9</v>
      </c>
      <c r="D186" s="5" t="str">
        <f>"陈以庆"</f>
        <v>陈以庆</v>
      </c>
      <c r="E186" s="5" t="str">
        <f t="shared" si="10"/>
        <v>女</v>
      </c>
      <c r="F186" s="5" t="str">
        <f>"大专"</f>
        <v>大专</v>
      </c>
      <c r="G186" s="5" t="str">
        <f>"海南医学院"</f>
        <v>海南医学院</v>
      </c>
      <c r="H186" s="5" t="s">
        <v>73</v>
      </c>
    </row>
    <row r="187" spans="1:8" ht="15" customHeight="1" x14ac:dyDescent="0.4">
      <c r="A187" s="4">
        <v>186</v>
      </c>
      <c r="B187" s="5" t="s">
        <v>19</v>
      </c>
      <c r="C187" s="4" t="s">
        <v>9</v>
      </c>
      <c r="D187" s="5" t="str">
        <f>"罗颖"</f>
        <v>罗颖</v>
      </c>
      <c r="E187" s="5" t="str">
        <f t="shared" si="10"/>
        <v>女</v>
      </c>
      <c r="F187" s="5" t="str">
        <f>"大专"</f>
        <v>大专</v>
      </c>
      <c r="G187" s="5" t="str">
        <f>"海南医学院"</f>
        <v>海南医学院</v>
      </c>
      <c r="H187" s="5" t="s">
        <v>74</v>
      </c>
    </row>
    <row r="188" spans="1:8" ht="15" customHeight="1" x14ac:dyDescent="0.4">
      <c r="A188" s="4">
        <v>187</v>
      </c>
      <c r="B188" s="5" t="s">
        <v>19</v>
      </c>
      <c r="C188" s="4" t="s">
        <v>9</v>
      </c>
      <c r="D188" s="5" t="str">
        <f>"蒋珠敏"</f>
        <v>蒋珠敏</v>
      </c>
      <c r="E188" s="5" t="str">
        <f t="shared" si="10"/>
        <v>女</v>
      </c>
      <c r="F188" s="5" t="str">
        <f>"大专"</f>
        <v>大专</v>
      </c>
      <c r="G188" s="5" t="str">
        <f>"海南医学院"</f>
        <v>海南医学院</v>
      </c>
      <c r="H188" s="5" t="s">
        <v>75</v>
      </c>
    </row>
    <row r="189" spans="1:8" ht="15" customHeight="1" x14ac:dyDescent="0.4">
      <c r="A189" s="4">
        <v>188</v>
      </c>
      <c r="B189" s="5" t="s">
        <v>19</v>
      </c>
      <c r="C189" s="4" t="s">
        <v>9</v>
      </c>
      <c r="D189" s="5" t="str">
        <f>"张荣"</f>
        <v>张荣</v>
      </c>
      <c r="E189" s="5" t="str">
        <f t="shared" si="10"/>
        <v>女</v>
      </c>
      <c r="F189" s="5" t="str">
        <f>"中专"</f>
        <v>中专</v>
      </c>
      <c r="G189" s="5" t="str">
        <f>"海南省卫生学校"</f>
        <v>海南省卫生学校</v>
      </c>
      <c r="H189" s="5" t="s">
        <v>22</v>
      </c>
    </row>
    <row r="190" spans="1:8" ht="15" customHeight="1" x14ac:dyDescent="0.4">
      <c r="A190" s="4">
        <v>189</v>
      </c>
      <c r="B190" s="5" t="s">
        <v>19</v>
      </c>
      <c r="C190" s="4" t="s">
        <v>9</v>
      </c>
      <c r="D190" s="5" t="str">
        <f>"羊连艳"</f>
        <v>羊连艳</v>
      </c>
      <c r="E190" s="5" t="str">
        <f t="shared" si="10"/>
        <v>女</v>
      </c>
      <c r="F190" s="5" t="str">
        <f>"本科"</f>
        <v>本科</v>
      </c>
      <c r="G190" s="5" t="str">
        <f>"平顶山学院"</f>
        <v>平顶山学院</v>
      </c>
      <c r="H190" s="5" t="s">
        <v>55</v>
      </c>
    </row>
    <row r="191" spans="1:8" ht="15" customHeight="1" x14ac:dyDescent="0.4">
      <c r="A191" s="4">
        <v>190</v>
      </c>
      <c r="B191" s="5" t="s">
        <v>19</v>
      </c>
      <c r="C191" s="4" t="s">
        <v>9</v>
      </c>
      <c r="D191" s="5" t="str">
        <f>"赵宝睿"</f>
        <v>赵宝睿</v>
      </c>
      <c r="E191" s="5" t="str">
        <f t="shared" si="10"/>
        <v>女</v>
      </c>
      <c r="F191" s="5" t="str">
        <f>"大专"</f>
        <v>大专</v>
      </c>
      <c r="G191" s="5" t="str">
        <f>"海南医学院"</f>
        <v>海南医学院</v>
      </c>
      <c r="H191" s="5" t="s">
        <v>76</v>
      </c>
    </row>
    <row r="192" spans="1:8" ht="15" customHeight="1" x14ac:dyDescent="0.4">
      <c r="A192" s="4">
        <v>191</v>
      </c>
      <c r="B192" s="5" t="s">
        <v>19</v>
      </c>
      <c r="C192" s="4" t="s">
        <v>9</v>
      </c>
      <c r="D192" s="5" t="str">
        <f>"谢昌花"</f>
        <v>谢昌花</v>
      </c>
      <c r="E192" s="5" t="str">
        <f t="shared" si="10"/>
        <v>女</v>
      </c>
      <c r="F192" s="5" t="str">
        <f>"大专"</f>
        <v>大专</v>
      </c>
      <c r="G192" s="5" t="str">
        <f>"湖北职业技术学院"</f>
        <v>湖北职业技术学院</v>
      </c>
      <c r="H192" s="5" t="s">
        <v>31</v>
      </c>
    </row>
    <row r="193" spans="1:8" ht="15" customHeight="1" x14ac:dyDescent="0.4">
      <c r="A193" s="4">
        <v>192</v>
      </c>
      <c r="B193" s="5" t="s">
        <v>19</v>
      </c>
      <c r="C193" s="4" t="s">
        <v>9</v>
      </c>
      <c r="D193" s="5" t="str">
        <f>"陈春玉"</f>
        <v>陈春玉</v>
      </c>
      <c r="E193" s="5" t="str">
        <f t="shared" si="10"/>
        <v>女</v>
      </c>
      <c r="F193" s="5" t="str">
        <f>"本科"</f>
        <v>本科</v>
      </c>
      <c r="G193" s="5" t="str">
        <f>"海南医学院"</f>
        <v>海南医学院</v>
      </c>
      <c r="H193" s="5" t="s">
        <v>31</v>
      </c>
    </row>
    <row r="194" spans="1:8" ht="15" customHeight="1" x14ac:dyDescent="0.4">
      <c r="A194" s="4">
        <v>193</v>
      </c>
      <c r="B194" s="5" t="s">
        <v>19</v>
      </c>
      <c r="C194" s="4" t="s">
        <v>9</v>
      </c>
      <c r="D194" s="5" t="str">
        <f>"李春月"</f>
        <v>李春月</v>
      </c>
      <c r="E194" s="5" t="str">
        <f t="shared" si="10"/>
        <v>女</v>
      </c>
      <c r="F194" s="5" t="str">
        <f>"大专"</f>
        <v>大专</v>
      </c>
      <c r="G194" s="5" t="str">
        <f>"黄冈职业技术学院"</f>
        <v>黄冈职业技术学院</v>
      </c>
      <c r="H194" s="5" t="s">
        <v>24</v>
      </c>
    </row>
    <row r="195" spans="1:8" ht="15" customHeight="1" x14ac:dyDescent="0.4">
      <c r="A195" s="4">
        <v>194</v>
      </c>
      <c r="B195" s="5" t="s">
        <v>19</v>
      </c>
      <c r="C195" s="4" t="s">
        <v>9</v>
      </c>
      <c r="D195" s="5" t="str">
        <f>"陈积妍"</f>
        <v>陈积妍</v>
      </c>
      <c r="E195" s="5" t="str">
        <f t="shared" si="10"/>
        <v>女</v>
      </c>
      <c r="F195" s="5" t="str">
        <f>"大专"</f>
        <v>大专</v>
      </c>
      <c r="G195" s="5" t="str">
        <f>"海南医学院"</f>
        <v>海南医学院</v>
      </c>
      <c r="H195" s="5" t="s">
        <v>77</v>
      </c>
    </row>
    <row r="196" spans="1:8" ht="15" customHeight="1" x14ac:dyDescent="0.4">
      <c r="A196" s="4">
        <v>195</v>
      </c>
      <c r="B196" s="5" t="s">
        <v>19</v>
      </c>
      <c r="C196" s="4" t="s">
        <v>9</v>
      </c>
      <c r="D196" s="5" t="str">
        <f>"黄萍"</f>
        <v>黄萍</v>
      </c>
      <c r="E196" s="5" t="str">
        <f t="shared" si="10"/>
        <v>女</v>
      </c>
      <c r="F196" s="5" t="str">
        <f>"中专"</f>
        <v>中专</v>
      </c>
      <c r="G196" s="5" t="str">
        <f>"海南省卫生学校"</f>
        <v>海南省卫生学校</v>
      </c>
      <c r="H196" s="5" t="s">
        <v>22</v>
      </c>
    </row>
    <row r="197" spans="1:8" ht="15" customHeight="1" x14ac:dyDescent="0.4">
      <c r="A197" s="4">
        <v>196</v>
      </c>
      <c r="B197" s="5" t="s">
        <v>19</v>
      </c>
      <c r="C197" s="4" t="s">
        <v>9</v>
      </c>
      <c r="D197" s="5" t="str">
        <f>"李美珠"</f>
        <v>李美珠</v>
      </c>
      <c r="E197" s="5" t="str">
        <f t="shared" si="10"/>
        <v>女</v>
      </c>
      <c r="F197" s="5" t="str">
        <f>"大专"</f>
        <v>大专</v>
      </c>
      <c r="G197" s="5" t="str">
        <f>"海南省卫生学校(海南医学院)"</f>
        <v>海南省卫生学校(海南医学院)</v>
      </c>
      <c r="H197" s="5" t="s">
        <v>22</v>
      </c>
    </row>
    <row r="198" spans="1:8" ht="15" customHeight="1" x14ac:dyDescent="0.4">
      <c r="A198" s="4">
        <v>197</v>
      </c>
      <c r="B198" s="5" t="s">
        <v>19</v>
      </c>
      <c r="C198" s="4" t="s">
        <v>9</v>
      </c>
      <c r="D198" s="5" t="str">
        <f>"李雪娟"</f>
        <v>李雪娟</v>
      </c>
      <c r="E198" s="5" t="str">
        <f t="shared" si="10"/>
        <v>女</v>
      </c>
      <c r="F198" s="5" t="str">
        <f>"大专"</f>
        <v>大专</v>
      </c>
      <c r="G198" s="5" t="str">
        <f>"海南医学院"</f>
        <v>海南医学院</v>
      </c>
      <c r="H198" s="5" t="s">
        <v>78</v>
      </c>
    </row>
    <row r="199" spans="1:8" ht="15" customHeight="1" x14ac:dyDescent="0.4">
      <c r="A199" s="4">
        <v>198</v>
      </c>
      <c r="B199" s="5" t="s">
        <v>19</v>
      </c>
      <c r="C199" s="4" t="s">
        <v>9</v>
      </c>
      <c r="D199" s="5" t="str">
        <f>"陈珏"</f>
        <v>陈珏</v>
      </c>
      <c r="E199" s="5" t="str">
        <f t="shared" si="10"/>
        <v>女</v>
      </c>
      <c r="F199" s="5" t="str">
        <f>"本科"</f>
        <v>本科</v>
      </c>
      <c r="G199" s="5" t="str">
        <f>"长春人文学院"</f>
        <v>长春人文学院</v>
      </c>
      <c r="H199" s="5" t="s">
        <v>79</v>
      </c>
    </row>
    <row r="200" spans="1:8" ht="15" customHeight="1" x14ac:dyDescent="0.4">
      <c r="A200" s="4">
        <v>199</v>
      </c>
      <c r="B200" s="5" t="s">
        <v>19</v>
      </c>
      <c r="C200" s="4" t="s">
        <v>9</v>
      </c>
      <c r="D200" s="5" t="str">
        <f>"陈国丽"</f>
        <v>陈国丽</v>
      </c>
      <c r="E200" s="5" t="str">
        <f t="shared" si="10"/>
        <v>女</v>
      </c>
      <c r="F200" s="5" t="str">
        <f>"大专"</f>
        <v>大专</v>
      </c>
      <c r="G200" s="5" t="str">
        <f>"海南医学院"</f>
        <v>海南医学院</v>
      </c>
      <c r="H200" s="5" t="s">
        <v>27</v>
      </c>
    </row>
    <row r="201" spans="1:8" ht="15" customHeight="1" x14ac:dyDescent="0.4">
      <c r="A201" s="4">
        <v>200</v>
      </c>
      <c r="B201" s="5" t="s">
        <v>19</v>
      </c>
      <c r="C201" s="4" t="s">
        <v>9</v>
      </c>
      <c r="D201" s="5" t="str">
        <f>"梁玲玲"</f>
        <v>梁玲玲</v>
      </c>
      <c r="E201" s="5" t="str">
        <f t="shared" si="10"/>
        <v>女</v>
      </c>
      <c r="F201" s="5" t="str">
        <f>"本科"</f>
        <v>本科</v>
      </c>
      <c r="G201" s="5" t="str">
        <f>"广州医科大学"</f>
        <v>广州医科大学</v>
      </c>
      <c r="H201" s="5" t="s">
        <v>80</v>
      </c>
    </row>
    <row r="202" spans="1:8" ht="15" customHeight="1" x14ac:dyDescent="0.4">
      <c r="A202" s="4">
        <v>201</v>
      </c>
      <c r="B202" s="5" t="s">
        <v>19</v>
      </c>
      <c r="C202" s="4" t="s">
        <v>9</v>
      </c>
      <c r="D202" s="5" t="str">
        <f>"黄念"</f>
        <v>黄念</v>
      </c>
      <c r="E202" s="5" t="str">
        <f t="shared" si="10"/>
        <v>女</v>
      </c>
      <c r="F202" s="5" t="str">
        <f>"大专"</f>
        <v>大专</v>
      </c>
      <c r="G202" s="5" t="str">
        <f>"邢台医学高等专科学校"</f>
        <v>邢台医学高等专科学校</v>
      </c>
      <c r="H202" s="5" t="s">
        <v>12</v>
      </c>
    </row>
    <row r="203" spans="1:8" ht="15" customHeight="1" x14ac:dyDescent="0.4">
      <c r="A203" s="4">
        <v>202</v>
      </c>
      <c r="B203" s="5" t="s">
        <v>19</v>
      </c>
      <c r="C203" s="4" t="s">
        <v>9</v>
      </c>
      <c r="D203" s="5" t="str">
        <f>"潘碧玉"</f>
        <v>潘碧玉</v>
      </c>
      <c r="E203" s="5" t="str">
        <f t="shared" si="10"/>
        <v>女</v>
      </c>
      <c r="F203" s="5" t="str">
        <f>"大专"</f>
        <v>大专</v>
      </c>
      <c r="G203" s="5" t="str">
        <f>"海南科技职业大学"</f>
        <v>海南科技职业大学</v>
      </c>
      <c r="H203" s="5" t="s">
        <v>22</v>
      </c>
    </row>
    <row r="204" spans="1:8" ht="15" customHeight="1" x14ac:dyDescent="0.4">
      <c r="A204" s="4">
        <v>203</v>
      </c>
      <c r="B204" s="5" t="s">
        <v>19</v>
      </c>
      <c r="C204" s="4" t="s">
        <v>9</v>
      </c>
      <c r="D204" s="5" t="str">
        <f>"黎秀丽"</f>
        <v>黎秀丽</v>
      </c>
      <c r="E204" s="5" t="str">
        <f t="shared" si="10"/>
        <v>女</v>
      </c>
      <c r="F204" s="5" t="str">
        <f>"大专"</f>
        <v>大专</v>
      </c>
      <c r="G204" s="5" t="str">
        <f>"海南科技职业大学"</f>
        <v>海南科技职业大学</v>
      </c>
      <c r="H204" s="5" t="s">
        <v>27</v>
      </c>
    </row>
    <row r="205" spans="1:8" ht="15" customHeight="1" x14ac:dyDescent="0.4">
      <c r="A205" s="4">
        <v>204</v>
      </c>
      <c r="B205" s="5" t="s">
        <v>19</v>
      </c>
      <c r="C205" s="4" t="s">
        <v>9</v>
      </c>
      <c r="D205" s="5" t="str">
        <f>"许连香"</f>
        <v>许连香</v>
      </c>
      <c r="E205" s="5" t="str">
        <f t="shared" si="10"/>
        <v>女</v>
      </c>
      <c r="F205" s="5" t="str">
        <f>"大专"</f>
        <v>大专</v>
      </c>
      <c r="G205" s="5" t="str">
        <f>"海南医学院"</f>
        <v>海南医学院</v>
      </c>
      <c r="H205" s="5" t="s">
        <v>24</v>
      </c>
    </row>
    <row r="206" spans="1:8" ht="15" customHeight="1" x14ac:dyDescent="0.4">
      <c r="A206" s="4">
        <v>205</v>
      </c>
      <c r="B206" s="5" t="s">
        <v>19</v>
      </c>
      <c r="C206" s="4" t="s">
        <v>9</v>
      </c>
      <c r="D206" s="5" t="str">
        <f>"薛小美"</f>
        <v>薛小美</v>
      </c>
      <c r="E206" s="5" t="str">
        <f t="shared" si="10"/>
        <v>女</v>
      </c>
      <c r="F206" s="5" t="str">
        <f>"大专"</f>
        <v>大专</v>
      </c>
      <c r="G206" s="5" t="str">
        <f>"淮北职业技术学院"</f>
        <v>淮北职业技术学院</v>
      </c>
      <c r="H206" s="5" t="s">
        <v>81</v>
      </c>
    </row>
    <row r="207" spans="1:8" ht="15" customHeight="1" x14ac:dyDescent="0.4">
      <c r="A207" s="4">
        <v>206</v>
      </c>
      <c r="B207" s="5" t="s">
        <v>19</v>
      </c>
      <c r="C207" s="4" t="s">
        <v>9</v>
      </c>
      <c r="D207" s="5" t="str">
        <f>"林芳煊"</f>
        <v>林芳煊</v>
      </c>
      <c r="E207" s="5" t="str">
        <f t="shared" si="10"/>
        <v>女</v>
      </c>
      <c r="F207" s="5" t="str">
        <f>"本科"</f>
        <v>本科</v>
      </c>
      <c r="G207" s="5" t="str">
        <f>"海南医学院"</f>
        <v>海南医学院</v>
      </c>
      <c r="H207" s="5" t="s">
        <v>31</v>
      </c>
    </row>
    <row r="208" spans="1:8" ht="15" customHeight="1" x14ac:dyDescent="0.4">
      <c r="A208" s="4">
        <v>207</v>
      </c>
      <c r="B208" s="5" t="s">
        <v>19</v>
      </c>
      <c r="C208" s="4" t="s">
        <v>9</v>
      </c>
      <c r="D208" s="5" t="str">
        <f>"王二女"</f>
        <v>王二女</v>
      </c>
      <c r="E208" s="5" t="str">
        <f t="shared" si="10"/>
        <v>女</v>
      </c>
      <c r="F208" s="5" t="str">
        <f>"本科"</f>
        <v>本科</v>
      </c>
      <c r="G208" s="5" t="str">
        <f>"海南医学院"</f>
        <v>海南医学院</v>
      </c>
      <c r="H208" s="5" t="s">
        <v>82</v>
      </c>
    </row>
    <row r="209" spans="1:8" ht="15" customHeight="1" x14ac:dyDescent="0.4">
      <c r="A209" s="4">
        <v>208</v>
      </c>
      <c r="B209" s="5" t="s">
        <v>19</v>
      </c>
      <c r="C209" s="4" t="s">
        <v>9</v>
      </c>
      <c r="D209" s="5" t="str">
        <f>"徐俐俐"</f>
        <v>徐俐俐</v>
      </c>
      <c r="E209" s="5" t="str">
        <f t="shared" si="10"/>
        <v>女</v>
      </c>
      <c r="F209" s="5" t="str">
        <f>"大专"</f>
        <v>大专</v>
      </c>
      <c r="G209" s="5" t="str">
        <f>"海南医学院"</f>
        <v>海南医学院</v>
      </c>
      <c r="H209" s="5" t="s">
        <v>28</v>
      </c>
    </row>
    <row r="210" spans="1:8" ht="15" customHeight="1" x14ac:dyDescent="0.4">
      <c r="A210" s="4">
        <v>209</v>
      </c>
      <c r="B210" s="5" t="s">
        <v>19</v>
      </c>
      <c r="C210" s="4" t="s">
        <v>9</v>
      </c>
      <c r="D210" s="5" t="str">
        <f>"何秀玲"</f>
        <v>何秀玲</v>
      </c>
      <c r="E210" s="5" t="str">
        <f t="shared" si="10"/>
        <v>女</v>
      </c>
      <c r="F210" s="5" t="str">
        <f>"大专"</f>
        <v>大专</v>
      </c>
      <c r="G210" s="5" t="str">
        <f>"遵义医药高等专科学校"</f>
        <v>遵义医药高等专科学校</v>
      </c>
      <c r="H210" s="5" t="s">
        <v>83</v>
      </c>
    </row>
    <row r="211" spans="1:8" ht="15" customHeight="1" x14ac:dyDescent="0.4">
      <c r="A211" s="4">
        <v>210</v>
      </c>
      <c r="B211" s="5" t="s">
        <v>19</v>
      </c>
      <c r="C211" s="4" t="s">
        <v>9</v>
      </c>
      <c r="D211" s="5" t="str">
        <f>"余贤梅"</f>
        <v>余贤梅</v>
      </c>
      <c r="E211" s="5" t="str">
        <f t="shared" si="10"/>
        <v>女</v>
      </c>
      <c r="F211" s="5" t="str">
        <f>"大专"</f>
        <v>大专</v>
      </c>
      <c r="G211" s="5" t="str">
        <f>"海南医学院"</f>
        <v>海南医学院</v>
      </c>
      <c r="H211" s="5" t="s">
        <v>84</v>
      </c>
    </row>
    <row r="212" spans="1:8" ht="15" customHeight="1" x14ac:dyDescent="0.4">
      <c r="A212" s="4">
        <v>211</v>
      </c>
      <c r="B212" s="5" t="s">
        <v>19</v>
      </c>
      <c r="C212" s="4" t="s">
        <v>9</v>
      </c>
      <c r="D212" s="5" t="str">
        <f>"黎选妹"</f>
        <v>黎选妹</v>
      </c>
      <c r="E212" s="5" t="str">
        <f t="shared" si="10"/>
        <v>女</v>
      </c>
      <c r="F212" s="5" t="str">
        <f>"本科"</f>
        <v>本科</v>
      </c>
      <c r="G212" s="5" t="str">
        <f>"海南医学院"</f>
        <v>海南医学院</v>
      </c>
      <c r="H212" s="5" t="s">
        <v>31</v>
      </c>
    </row>
    <row r="213" spans="1:8" ht="15" customHeight="1" x14ac:dyDescent="0.4">
      <c r="A213" s="4">
        <v>212</v>
      </c>
      <c r="B213" s="5" t="s">
        <v>19</v>
      </c>
      <c r="C213" s="4" t="s">
        <v>9</v>
      </c>
      <c r="D213" s="5" t="str">
        <f>"符玉敏"</f>
        <v>符玉敏</v>
      </c>
      <c r="E213" s="5" t="str">
        <f t="shared" si="10"/>
        <v>女</v>
      </c>
      <c r="F213" s="5" t="str">
        <f>"大专"</f>
        <v>大专</v>
      </c>
      <c r="G213" s="5" t="str">
        <f>"随州职业技术学院"</f>
        <v>随州职业技术学院</v>
      </c>
      <c r="H213" s="5" t="s">
        <v>22</v>
      </c>
    </row>
    <row r="214" spans="1:8" ht="15" customHeight="1" x14ac:dyDescent="0.4">
      <c r="A214" s="4">
        <v>213</v>
      </c>
      <c r="B214" s="5" t="s">
        <v>19</v>
      </c>
      <c r="C214" s="4" t="s">
        <v>9</v>
      </c>
      <c r="D214" s="5" t="str">
        <f>"符影芳"</f>
        <v>符影芳</v>
      </c>
      <c r="E214" s="5" t="str">
        <f t="shared" si="10"/>
        <v>女</v>
      </c>
      <c r="F214" s="5" t="str">
        <f>"大专"</f>
        <v>大专</v>
      </c>
      <c r="G214" s="5" t="str">
        <f>"海南医学院"</f>
        <v>海南医学院</v>
      </c>
      <c r="H214" s="5" t="s">
        <v>22</v>
      </c>
    </row>
    <row r="215" spans="1:8" ht="15" customHeight="1" x14ac:dyDescent="0.4">
      <c r="A215" s="4">
        <v>214</v>
      </c>
      <c r="B215" s="5" t="s">
        <v>19</v>
      </c>
      <c r="C215" s="4" t="s">
        <v>9</v>
      </c>
      <c r="D215" s="5" t="str">
        <f>"万淋淋"</f>
        <v>万淋淋</v>
      </c>
      <c r="E215" s="5" t="str">
        <f t="shared" si="10"/>
        <v>女</v>
      </c>
      <c r="F215" s="5" t="str">
        <f>"大专"</f>
        <v>大专</v>
      </c>
      <c r="G215" s="5" t="str">
        <f>"海南医学院"</f>
        <v>海南医学院</v>
      </c>
      <c r="H215" s="5" t="s">
        <v>55</v>
      </c>
    </row>
    <row r="216" spans="1:8" ht="15" customHeight="1" x14ac:dyDescent="0.4">
      <c r="A216" s="4">
        <v>215</v>
      </c>
      <c r="B216" s="5" t="s">
        <v>19</v>
      </c>
      <c r="C216" s="4" t="s">
        <v>9</v>
      </c>
      <c r="D216" s="5" t="str">
        <f>"苏兰香"</f>
        <v>苏兰香</v>
      </c>
      <c r="E216" s="5" t="str">
        <f t="shared" si="10"/>
        <v>女</v>
      </c>
      <c r="F216" s="5" t="str">
        <f>"大专"</f>
        <v>大专</v>
      </c>
      <c r="G216" s="5" t="str">
        <f>"海南医学院"</f>
        <v>海南医学院</v>
      </c>
      <c r="H216" s="5" t="s">
        <v>55</v>
      </c>
    </row>
    <row r="217" spans="1:8" ht="15" customHeight="1" x14ac:dyDescent="0.4">
      <c r="A217" s="4">
        <v>216</v>
      </c>
      <c r="B217" s="5" t="s">
        <v>19</v>
      </c>
      <c r="C217" s="4" t="s">
        <v>9</v>
      </c>
      <c r="D217" s="5" t="str">
        <f>"林芳慧"</f>
        <v>林芳慧</v>
      </c>
      <c r="E217" s="5" t="str">
        <f t="shared" si="10"/>
        <v>女</v>
      </c>
      <c r="F217" s="5" t="str">
        <f>"中专"</f>
        <v>中专</v>
      </c>
      <c r="G217" s="5" t="str">
        <f>"海南省卫生学校"</f>
        <v>海南省卫生学校</v>
      </c>
      <c r="H217" s="5" t="s">
        <v>22</v>
      </c>
    </row>
    <row r="218" spans="1:8" ht="15" customHeight="1" x14ac:dyDescent="0.4">
      <c r="A218" s="4">
        <v>217</v>
      </c>
      <c r="B218" s="5" t="s">
        <v>19</v>
      </c>
      <c r="C218" s="4" t="s">
        <v>9</v>
      </c>
      <c r="D218" s="5" t="str">
        <f>"陈秀如"</f>
        <v>陈秀如</v>
      </c>
      <c r="E218" s="5" t="str">
        <f t="shared" si="10"/>
        <v>女</v>
      </c>
      <c r="F218" s="5" t="str">
        <f>"本科"</f>
        <v>本科</v>
      </c>
      <c r="G218" s="5" t="str">
        <f>"长沙医学院"</f>
        <v>长沙医学院</v>
      </c>
      <c r="H218" s="5" t="s">
        <v>22</v>
      </c>
    </row>
    <row r="219" spans="1:8" ht="15" customHeight="1" x14ac:dyDescent="0.4">
      <c r="A219" s="4">
        <v>218</v>
      </c>
      <c r="B219" s="5" t="s">
        <v>19</v>
      </c>
      <c r="C219" s="4" t="s">
        <v>9</v>
      </c>
      <c r="D219" s="5" t="str">
        <f>"王有坤"</f>
        <v>王有坤</v>
      </c>
      <c r="E219" s="5" t="str">
        <f t="shared" si="10"/>
        <v>女</v>
      </c>
      <c r="F219" s="5" t="str">
        <f>"中专"</f>
        <v>中专</v>
      </c>
      <c r="G219" s="5" t="str">
        <f>"海南省卫生学校"</f>
        <v>海南省卫生学校</v>
      </c>
      <c r="H219" s="5" t="s">
        <v>22</v>
      </c>
    </row>
    <row r="220" spans="1:8" ht="15" customHeight="1" x14ac:dyDescent="0.4">
      <c r="A220" s="4">
        <v>219</v>
      </c>
      <c r="B220" s="5" t="s">
        <v>19</v>
      </c>
      <c r="C220" s="4" t="s">
        <v>9</v>
      </c>
      <c r="D220" s="5" t="str">
        <f>"曾三珠"</f>
        <v>曾三珠</v>
      </c>
      <c r="E220" s="5" t="str">
        <f t="shared" si="10"/>
        <v>女</v>
      </c>
      <c r="F220" s="5" t="str">
        <f t="shared" ref="F220:F225" si="12">"大专"</f>
        <v>大专</v>
      </c>
      <c r="G220" s="5" t="str">
        <f>"海南医学院"</f>
        <v>海南医学院</v>
      </c>
      <c r="H220" s="5" t="s">
        <v>22</v>
      </c>
    </row>
    <row r="221" spans="1:8" ht="15" customHeight="1" x14ac:dyDescent="0.4">
      <c r="A221" s="4">
        <v>220</v>
      </c>
      <c r="B221" s="5" t="s">
        <v>19</v>
      </c>
      <c r="C221" s="4" t="s">
        <v>9</v>
      </c>
      <c r="D221" s="5" t="str">
        <f>"钟绮虹"</f>
        <v>钟绮虹</v>
      </c>
      <c r="E221" s="5" t="str">
        <f t="shared" si="10"/>
        <v>女</v>
      </c>
      <c r="F221" s="5" t="str">
        <f t="shared" si="12"/>
        <v>大专</v>
      </c>
      <c r="G221" s="5" t="str">
        <f>"海南医学院"</f>
        <v>海南医学院</v>
      </c>
      <c r="H221" s="5" t="s">
        <v>55</v>
      </c>
    </row>
    <row r="222" spans="1:8" ht="15" customHeight="1" x14ac:dyDescent="0.4">
      <c r="A222" s="4">
        <v>221</v>
      </c>
      <c r="B222" s="5" t="s">
        <v>19</v>
      </c>
      <c r="C222" s="4" t="s">
        <v>9</v>
      </c>
      <c r="D222" s="5" t="str">
        <f>"陈爱霞"</f>
        <v>陈爱霞</v>
      </c>
      <c r="E222" s="5" t="str">
        <f t="shared" si="10"/>
        <v>女</v>
      </c>
      <c r="F222" s="5" t="str">
        <f t="shared" si="12"/>
        <v>大专</v>
      </c>
      <c r="G222" s="5" t="str">
        <f>"铜仁职业技术学院"</f>
        <v>铜仁职业技术学院</v>
      </c>
      <c r="H222" s="5" t="s">
        <v>12</v>
      </c>
    </row>
    <row r="223" spans="1:8" ht="15" customHeight="1" x14ac:dyDescent="0.4">
      <c r="A223" s="4">
        <v>222</v>
      </c>
      <c r="B223" s="5" t="s">
        <v>19</v>
      </c>
      <c r="C223" s="4" t="s">
        <v>9</v>
      </c>
      <c r="D223" s="5" t="str">
        <f>"何丽妃"</f>
        <v>何丽妃</v>
      </c>
      <c r="E223" s="5" t="str">
        <f t="shared" si="10"/>
        <v>女</v>
      </c>
      <c r="F223" s="5" t="str">
        <f t="shared" si="12"/>
        <v>大专</v>
      </c>
      <c r="G223" s="5" t="str">
        <f>"海南医学院"</f>
        <v>海南医学院</v>
      </c>
      <c r="H223" s="5" t="s">
        <v>85</v>
      </c>
    </row>
    <row r="224" spans="1:8" ht="15" customHeight="1" x14ac:dyDescent="0.4">
      <c r="A224" s="4">
        <v>223</v>
      </c>
      <c r="B224" s="5" t="s">
        <v>19</v>
      </c>
      <c r="C224" s="4" t="s">
        <v>9</v>
      </c>
      <c r="D224" s="5" t="str">
        <f>"吴乾瑞"</f>
        <v>吴乾瑞</v>
      </c>
      <c r="E224" s="5" t="str">
        <f t="shared" si="10"/>
        <v>女</v>
      </c>
      <c r="F224" s="5" t="str">
        <f t="shared" si="12"/>
        <v>大专</v>
      </c>
      <c r="G224" s="5" t="str">
        <f>"海南医学院"</f>
        <v>海南医学院</v>
      </c>
      <c r="H224" s="5" t="s">
        <v>55</v>
      </c>
    </row>
    <row r="225" spans="1:8" ht="15" customHeight="1" x14ac:dyDescent="0.4">
      <c r="A225" s="4">
        <v>224</v>
      </c>
      <c r="B225" s="5" t="s">
        <v>19</v>
      </c>
      <c r="C225" s="4" t="s">
        <v>9</v>
      </c>
      <c r="D225" s="5" t="str">
        <f>"苏乾妹"</f>
        <v>苏乾妹</v>
      </c>
      <c r="E225" s="5" t="str">
        <f t="shared" si="10"/>
        <v>女</v>
      </c>
      <c r="F225" s="5" t="str">
        <f t="shared" si="12"/>
        <v>大专</v>
      </c>
      <c r="G225" s="5" t="str">
        <f>"海南医学院"</f>
        <v>海南医学院</v>
      </c>
      <c r="H225" s="5" t="s">
        <v>86</v>
      </c>
    </row>
    <row r="226" spans="1:8" ht="15" customHeight="1" x14ac:dyDescent="0.4">
      <c r="A226" s="4">
        <v>225</v>
      </c>
      <c r="B226" s="5" t="s">
        <v>87</v>
      </c>
      <c r="C226" s="4" t="s">
        <v>88</v>
      </c>
      <c r="D226" s="5" t="str">
        <f>"李大位"</f>
        <v>李大位</v>
      </c>
      <c r="E226" s="5" t="str">
        <f>"男"</f>
        <v>男</v>
      </c>
      <c r="F226" s="5" t="str">
        <f>"本科"</f>
        <v>本科</v>
      </c>
      <c r="G226" s="5" t="str">
        <f>"长沙医学院"</f>
        <v>长沙医学院</v>
      </c>
      <c r="H226" s="5" t="s">
        <v>12</v>
      </c>
    </row>
    <row r="227" spans="1:8" ht="15" customHeight="1" x14ac:dyDescent="0.4">
      <c r="A227" s="4">
        <v>226</v>
      </c>
      <c r="B227" s="5" t="s">
        <v>87</v>
      </c>
      <c r="C227" s="4" t="s">
        <v>9</v>
      </c>
      <c r="D227" s="5" t="str">
        <f>"李允菊"</f>
        <v>李允菊</v>
      </c>
      <c r="E227" s="5" t="str">
        <f t="shared" si="10"/>
        <v>女</v>
      </c>
      <c r="F227" s="5" t="str">
        <f>"本科"</f>
        <v>本科</v>
      </c>
      <c r="G227" s="5" t="str">
        <f>"海南医学院"</f>
        <v>海南医学院</v>
      </c>
      <c r="H227" s="5" t="s">
        <v>12</v>
      </c>
    </row>
    <row r="228" spans="1:8" ht="15" customHeight="1" x14ac:dyDescent="0.4">
      <c r="A228" s="4">
        <v>227</v>
      </c>
      <c r="B228" s="5" t="s">
        <v>87</v>
      </c>
      <c r="C228" s="4" t="s">
        <v>9</v>
      </c>
      <c r="D228" s="5" t="str">
        <f>"李佳杏"</f>
        <v>李佳杏</v>
      </c>
      <c r="E228" s="5" t="str">
        <f t="shared" si="10"/>
        <v>女</v>
      </c>
      <c r="F228" s="5" t="str">
        <f>"大专"</f>
        <v>大专</v>
      </c>
      <c r="G228" s="5" t="str">
        <f>"重庆三峡医药高等专科学校"</f>
        <v>重庆三峡医药高等专科学校</v>
      </c>
      <c r="H228" s="5" t="s">
        <v>89</v>
      </c>
    </row>
    <row r="229" spans="1:8" ht="15" customHeight="1" x14ac:dyDescent="0.4">
      <c r="A229" s="4">
        <v>228</v>
      </c>
      <c r="B229" s="5" t="s">
        <v>87</v>
      </c>
      <c r="C229" s="4" t="s">
        <v>9</v>
      </c>
      <c r="D229" s="5" t="str">
        <f>"杨鸿娇"</f>
        <v>杨鸿娇</v>
      </c>
      <c r="E229" s="5" t="str">
        <f t="shared" si="10"/>
        <v>女</v>
      </c>
      <c r="F229" s="5" t="str">
        <f>"大专"</f>
        <v>大专</v>
      </c>
      <c r="G229" s="5" t="str">
        <f>"江西师范大学"</f>
        <v>江西师范大学</v>
      </c>
      <c r="H229" s="5" t="s">
        <v>14</v>
      </c>
    </row>
    <row r="230" spans="1:8" ht="15" customHeight="1" x14ac:dyDescent="0.4">
      <c r="A230" s="4">
        <v>229</v>
      </c>
      <c r="B230" s="5" t="s">
        <v>87</v>
      </c>
      <c r="C230" s="4" t="s">
        <v>9</v>
      </c>
      <c r="D230" s="5" t="str">
        <f>"羊声虎"</f>
        <v>羊声虎</v>
      </c>
      <c r="E230" s="5" t="str">
        <f>"男"</f>
        <v>男</v>
      </c>
      <c r="F230" s="5" t="str">
        <f>"大专"</f>
        <v>大专</v>
      </c>
      <c r="G230" s="5" t="str">
        <f>"山东力明科技职业技术学院"</f>
        <v>山东力明科技职业技术学院</v>
      </c>
      <c r="H230" s="5" t="s">
        <v>90</v>
      </c>
    </row>
    <row r="231" spans="1:8" ht="15" customHeight="1" x14ac:dyDescent="0.4">
      <c r="A231" s="4">
        <v>230</v>
      </c>
      <c r="B231" s="5" t="s">
        <v>87</v>
      </c>
      <c r="C231" s="4" t="s">
        <v>9</v>
      </c>
      <c r="D231" s="5" t="str">
        <f>"黄楠"</f>
        <v>黄楠</v>
      </c>
      <c r="E231" s="5" t="str">
        <f>"男"</f>
        <v>男</v>
      </c>
      <c r="F231" s="5" t="str">
        <f>"研究生"</f>
        <v>研究生</v>
      </c>
      <c r="G231" s="5" t="str">
        <f>"澳洲塔斯马尼亚大学"</f>
        <v>澳洲塔斯马尼亚大学</v>
      </c>
      <c r="H231" s="5" t="s">
        <v>91</v>
      </c>
    </row>
    <row r="232" spans="1:8" ht="15" customHeight="1" x14ac:dyDescent="0.4">
      <c r="A232" s="4">
        <v>231</v>
      </c>
      <c r="B232" s="5" t="s">
        <v>87</v>
      </c>
      <c r="C232" s="4" t="s">
        <v>9</v>
      </c>
      <c r="D232" s="5" t="str">
        <f>"陈保侬"</f>
        <v>陈保侬</v>
      </c>
      <c r="E232" s="5" t="str">
        <f>"女"</f>
        <v>女</v>
      </c>
      <c r="F232" s="5" t="str">
        <f>"大专"</f>
        <v>大专</v>
      </c>
      <c r="G232" s="5" t="str">
        <f>"天津医学高等专科学校"</f>
        <v>天津医学高等专科学校</v>
      </c>
      <c r="H232" s="5" t="s">
        <v>12</v>
      </c>
    </row>
    <row r="233" spans="1:8" ht="15" customHeight="1" x14ac:dyDescent="0.4">
      <c r="A233" s="4">
        <v>232</v>
      </c>
      <c r="B233" s="5" t="s">
        <v>87</v>
      </c>
      <c r="C233" s="4" t="s">
        <v>9</v>
      </c>
      <c r="D233" s="5" t="str">
        <f>"赵岳焕"</f>
        <v>赵岳焕</v>
      </c>
      <c r="E233" s="5" t="str">
        <f>"女"</f>
        <v>女</v>
      </c>
      <c r="F233" s="5" t="str">
        <f>"大专"</f>
        <v>大专</v>
      </c>
      <c r="G233" s="5" t="str">
        <f>"海南医学院"</f>
        <v>海南医学院</v>
      </c>
      <c r="H233" s="5" t="s">
        <v>92</v>
      </c>
    </row>
    <row r="234" spans="1:8" ht="15" customHeight="1" x14ac:dyDescent="0.4">
      <c r="A234" s="4">
        <v>233</v>
      </c>
      <c r="B234" s="5" t="s">
        <v>87</v>
      </c>
      <c r="C234" s="4" t="s">
        <v>9</v>
      </c>
      <c r="D234" s="5" t="str">
        <f>"孙福谢"</f>
        <v>孙福谢</v>
      </c>
      <c r="E234" s="5" t="str">
        <f>"男"</f>
        <v>男</v>
      </c>
      <c r="F234" s="5" t="str">
        <f>"本科"</f>
        <v>本科</v>
      </c>
      <c r="G234" s="5" t="str">
        <f>"青岛科技大学"</f>
        <v>青岛科技大学</v>
      </c>
      <c r="H234" s="5" t="s">
        <v>93</v>
      </c>
    </row>
    <row r="235" spans="1:8" ht="15" customHeight="1" x14ac:dyDescent="0.4">
      <c r="A235" s="4">
        <v>234</v>
      </c>
      <c r="B235" s="5" t="s">
        <v>87</v>
      </c>
      <c r="C235" s="4" t="s">
        <v>9</v>
      </c>
      <c r="D235" s="5" t="str">
        <f>"符广楷"</f>
        <v>符广楷</v>
      </c>
      <c r="E235" s="5" t="str">
        <f>"男"</f>
        <v>男</v>
      </c>
      <c r="F235" s="5" t="str">
        <f>"大专"</f>
        <v>大专</v>
      </c>
      <c r="G235" s="5" t="str">
        <f>"安徽中医药高等专科学校"</f>
        <v>安徽中医药高等专科学校</v>
      </c>
      <c r="H235" s="5" t="s">
        <v>12</v>
      </c>
    </row>
    <row r="236" spans="1:8" ht="15" customHeight="1" x14ac:dyDescent="0.4">
      <c r="A236" s="4">
        <v>235</v>
      </c>
      <c r="B236" s="5" t="s">
        <v>87</v>
      </c>
      <c r="C236" s="4" t="s">
        <v>9</v>
      </c>
      <c r="D236" s="5" t="str">
        <f>"杨美花"</f>
        <v>杨美花</v>
      </c>
      <c r="E236" s="5" t="str">
        <f>"女"</f>
        <v>女</v>
      </c>
      <c r="F236" s="5" t="str">
        <f>"大专"</f>
        <v>大专</v>
      </c>
      <c r="G236" s="5" t="str">
        <f>"肇庆医学高等专科学校"</f>
        <v>肇庆医学高等专科学校</v>
      </c>
      <c r="H236" s="5" t="s">
        <v>12</v>
      </c>
    </row>
    <row r="237" spans="1:8" ht="15" customHeight="1" x14ac:dyDescent="0.4">
      <c r="A237" s="4">
        <v>236</v>
      </c>
      <c r="B237" s="5" t="s">
        <v>87</v>
      </c>
      <c r="C237" s="4" t="s">
        <v>9</v>
      </c>
      <c r="D237" s="5" t="str">
        <f>"黄晓丹"</f>
        <v>黄晓丹</v>
      </c>
      <c r="E237" s="5" t="str">
        <f>"女"</f>
        <v>女</v>
      </c>
      <c r="F237" s="5" t="str">
        <f>"大专"</f>
        <v>大专</v>
      </c>
      <c r="G237" s="5" t="str">
        <f>"海南医学院"</f>
        <v>海南医学院</v>
      </c>
      <c r="H237" s="5" t="s">
        <v>12</v>
      </c>
    </row>
    <row r="238" spans="1:8" ht="15" customHeight="1" x14ac:dyDescent="0.4">
      <c r="A238" s="4">
        <v>237</v>
      </c>
      <c r="B238" s="5" t="s">
        <v>87</v>
      </c>
      <c r="C238" s="4" t="s">
        <v>9</v>
      </c>
      <c r="D238" s="5" t="str">
        <f>"曾敏华"</f>
        <v>曾敏华</v>
      </c>
      <c r="E238" s="5" t="str">
        <f>"男"</f>
        <v>男</v>
      </c>
      <c r="F238" s="5" t="str">
        <f>"本科"</f>
        <v>本科</v>
      </c>
      <c r="G238" s="5" t="str">
        <f>"海南医学院"</f>
        <v>海南医学院</v>
      </c>
      <c r="H238" s="5" t="s">
        <v>55</v>
      </c>
    </row>
  </sheetData>
  <autoFilter ref="A1:I1" xr:uid="{00000000-0009-0000-0000-000001000000}">
    <sortState xmlns:xlrd2="http://schemas.microsoft.com/office/spreadsheetml/2017/richdata2" ref="A2:H238">
      <sortCondition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29075</dc:creator>
  <cp:lastModifiedBy>29075</cp:lastModifiedBy>
  <dcterms:created xsi:type="dcterms:W3CDTF">2021-06-09T04:36:12Z</dcterms:created>
  <dcterms:modified xsi:type="dcterms:W3CDTF">2021-06-10T01:12:49Z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