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105" windowWidth="20520" windowHeight="9585"/>
  </bookViews>
  <sheets>
    <sheet name="公示" sheetId="20" r:id="rId1"/>
    <sheet name="Sheet1" sheetId="21" r:id="rId2"/>
  </sheets>
  <definedNames>
    <definedName name="_xlnm.Print_Titles" localSheetId="0">公示!$3:$3</definedName>
  </definedNames>
  <calcPr calcId="144525"/>
</workbook>
</file>

<file path=xl/calcChain.xml><?xml version="1.0" encoding="utf-8"?>
<calcChain xmlns="http://schemas.openxmlformats.org/spreadsheetml/2006/main">
  <c r="C35" i="20" l="1"/>
  <c r="F45" i="20" l="1"/>
  <c r="B45" i="20"/>
  <c r="F44" i="20"/>
  <c r="B44" i="20"/>
  <c r="F43" i="20"/>
  <c r="B43" i="20"/>
  <c r="F41" i="20"/>
  <c r="C41" i="20"/>
  <c r="B41" i="20"/>
  <c r="F40" i="20"/>
  <c r="C40" i="20"/>
  <c r="B40" i="20"/>
  <c r="F39" i="20"/>
  <c r="C39" i="20"/>
  <c r="B39" i="20"/>
  <c r="F38" i="20"/>
  <c r="C38" i="20"/>
  <c r="B38" i="20"/>
  <c r="F37" i="20"/>
  <c r="C37" i="20"/>
  <c r="B37" i="20"/>
  <c r="F36" i="20"/>
  <c r="C36" i="20"/>
  <c r="B36" i="20"/>
  <c r="F35" i="20"/>
  <c r="B35" i="20"/>
  <c r="F34" i="20"/>
  <c r="B34" i="20"/>
  <c r="F33" i="20"/>
  <c r="B33" i="20"/>
  <c r="F32" i="20"/>
  <c r="B32" i="20"/>
  <c r="F31" i="20"/>
  <c r="B31" i="20"/>
  <c r="F30" i="20"/>
  <c r="C30" i="20"/>
  <c r="B30" i="20"/>
  <c r="F29" i="20"/>
  <c r="C29" i="20"/>
  <c r="B29" i="20"/>
  <c r="F28" i="20"/>
  <c r="C28" i="20"/>
  <c r="B28" i="20"/>
  <c r="F27" i="20"/>
  <c r="C27" i="20"/>
  <c r="B27" i="20"/>
  <c r="F26" i="20"/>
  <c r="C26" i="20"/>
  <c r="B26" i="20"/>
  <c r="F25" i="20"/>
  <c r="C25" i="20"/>
  <c r="B25" i="20"/>
  <c r="F24" i="20"/>
  <c r="C24" i="20"/>
  <c r="B24" i="20"/>
  <c r="F23" i="20"/>
  <c r="C23" i="20"/>
  <c r="B23" i="20"/>
  <c r="F22" i="20"/>
  <c r="C22" i="20"/>
  <c r="B22" i="20"/>
  <c r="F21" i="20"/>
  <c r="C21" i="20"/>
  <c r="B21" i="20"/>
  <c r="F20" i="20"/>
  <c r="C20" i="20"/>
  <c r="B20" i="20"/>
  <c r="F19" i="20"/>
  <c r="C19" i="20"/>
  <c r="B19" i="20"/>
  <c r="F18" i="20"/>
  <c r="C18" i="20"/>
  <c r="B18" i="20"/>
  <c r="F17" i="20"/>
  <c r="C17" i="20"/>
  <c r="B17" i="20"/>
  <c r="F16" i="20"/>
  <c r="C16" i="20"/>
  <c r="B16" i="20"/>
  <c r="F15" i="20"/>
  <c r="C15" i="20"/>
  <c r="B15" i="20"/>
  <c r="F14" i="20"/>
  <c r="C14" i="20"/>
  <c r="B14" i="20"/>
  <c r="F13" i="20"/>
  <c r="C13" i="20"/>
  <c r="B13" i="20"/>
  <c r="F12" i="20"/>
  <c r="C12" i="20"/>
  <c r="B12" i="20"/>
  <c r="F11" i="20"/>
  <c r="C11" i="20"/>
  <c r="B11" i="20"/>
  <c r="F10" i="20"/>
  <c r="C10" i="20"/>
  <c r="B10" i="20"/>
  <c r="C9" i="20"/>
  <c r="B9" i="20"/>
  <c r="C8" i="20"/>
  <c r="B8" i="20"/>
  <c r="C7" i="20"/>
  <c r="B7" i="20"/>
  <c r="C6" i="20"/>
  <c r="B6" i="20"/>
  <c r="C5" i="20"/>
  <c r="B5" i="20"/>
  <c r="C4" i="20"/>
  <c r="B4" i="20"/>
</calcChain>
</file>

<file path=xl/sharedStrings.xml><?xml version="1.0" encoding="utf-8"?>
<sst xmlns="http://schemas.openxmlformats.org/spreadsheetml/2006/main" count="110" uniqueCount="61">
  <si>
    <t>姓名</t>
  </si>
  <si>
    <t>准考证号</t>
  </si>
  <si>
    <t>附件：</t>
    <phoneticPr fontId="18" type="noConversion"/>
  </si>
  <si>
    <t>序号</t>
    <phoneticPr fontId="18" type="noConversion"/>
  </si>
  <si>
    <t>岗位代码</t>
    <phoneticPr fontId="18" type="noConversion"/>
  </si>
  <si>
    <t>笔试  成绩</t>
    <phoneticPr fontId="18" type="noConversion"/>
  </si>
  <si>
    <t>面试成绩</t>
    <phoneticPr fontId="18" type="noConversion"/>
  </si>
  <si>
    <t>总成绩</t>
    <phoneticPr fontId="18" type="noConversion"/>
  </si>
  <si>
    <t>备注</t>
    <phoneticPr fontId="18" type="noConversion"/>
  </si>
  <si>
    <t>01</t>
    <phoneticPr fontId="18" type="noConversion"/>
  </si>
  <si>
    <t>01005</t>
    <phoneticPr fontId="18" type="noConversion"/>
  </si>
  <si>
    <t>免笔试</t>
    <phoneticPr fontId="18" type="noConversion"/>
  </si>
  <si>
    <t>1</t>
    <phoneticPr fontId="18" type="noConversion"/>
  </si>
  <si>
    <t>海门区中医院2人</t>
    <phoneticPr fontId="18" type="noConversion"/>
  </si>
  <si>
    <t>01003</t>
    <phoneticPr fontId="18" type="noConversion"/>
  </si>
  <si>
    <t>2</t>
    <phoneticPr fontId="18" type="noConversion"/>
  </si>
  <si>
    <t>02</t>
    <phoneticPr fontId="18" type="noConversion"/>
  </si>
  <si>
    <t>02003</t>
    <phoneticPr fontId="18" type="noConversion"/>
  </si>
  <si>
    <t>海门区中医院1人</t>
    <phoneticPr fontId="18" type="noConversion"/>
  </si>
  <si>
    <t>11002</t>
    <phoneticPr fontId="18" type="noConversion"/>
  </si>
  <si>
    <t>11001</t>
    <phoneticPr fontId="18" type="noConversion"/>
  </si>
  <si>
    <t>13003</t>
    <phoneticPr fontId="18" type="noConversion"/>
  </si>
  <si>
    <t>海门区仁济医院2人</t>
    <phoneticPr fontId="18" type="noConversion"/>
  </si>
  <si>
    <t xml:space="preserve">海门区三厂街道中心卫生院1人 </t>
    <phoneticPr fontId="18" type="noConversion"/>
  </si>
  <si>
    <t>海门区妇幼保健院1人；                          海门区海门港新区（包场镇）中心卫生院1人。</t>
    <phoneticPr fontId="18" type="noConversion"/>
  </si>
  <si>
    <t>第1名放弃</t>
    <phoneticPr fontId="18" type="noConversion"/>
  </si>
  <si>
    <t>海门区四甲镇中心卫生院1人</t>
    <phoneticPr fontId="18" type="noConversion"/>
  </si>
  <si>
    <t>海门区妇幼保健院1人；                                     海门区悦来镇中心卫生院1人。</t>
    <phoneticPr fontId="18" type="noConversion"/>
  </si>
  <si>
    <t>海门区中医院1人；                                      海门区余东镇中心卫生院1人；                          海门区正余镇卫生院1人。</t>
    <phoneticPr fontId="18" type="noConversion"/>
  </si>
  <si>
    <t>海门区妇幼保健院1人；                             海门区海永镇卫生院1人。</t>
    <phoneticPr fontId="18" type="noConversion"/>
  </si>
  <si>
    <t>周舟</t>
    <phoneticPr fontId="18" type="noConversion"/>
  </si>
  <si>
    <t>南通大学杏林学院</t>
    <phoneticPr fontId="18" type="noConversion"/>
  </si>
  <si>
    <t>第3名放弃，第6名递补。</t>
    <phoneticPr fontId="18" type="noConversion"/>
  </si>
  <si>
    <t>海门区中医院2人；                                          海门区悦来镇卫生院1人。</t>
    <phoneticPr fontId="18" type="noConversion"/>
  </si>
  <si>
    <t>报考岗位</t>
    <phoneticPr fontId="18" type="noConversion"/>
  </si>
  <si>
    <t>原工作（学习）单位</t>
    <phoneticPr fontId="18" type="noConversion"/>
  </si>
  <si>
    <t>2021年春季南通市海门区医疗卫生单位公开招聘工作人员拟聘用人员名单</t>
    <phoneticPr fontId="18" type="noConversion"/>
  </si>
  <si>
    <t>二级医师</t>
    <phoneticPr fontId="18" type="noConversion"/>
  </si>
  <si>
    <t>二级研究实习员</t>
    <phoneticPr fontId="18" type="noConversion"/>
  </si>
  <si>
    <t>医士</t>
    <phoneticPr fontId="18" type="noConversion"/>
  </si>
  <si>
    <t>二级技师</t>
    <phoneticPr fontId="18" type="noConversion"/>
  </si>
  <si>
    <t>技士</t>
    <phoneticPr fontId="18" type="noConversion"/>
  </si>
  <si>
    <t>二级药师</t>
    <phoneticPr fontId="18" type="noConversion"/>
  </si>
  <si>
    <t>二级护师</t>
    <phoneticPr fontId="18" type="noConversion"/>
  </si>
  <si>
    <t>第2、3名放弃，第4、5、6、7名放弃递补，第8、9名递补。</t>
    <phoneticPr fontId="18" type="noConversion"/>
  </si>
  <si>
    <t>第3名放弃，第5名递补 。</t>
    <phoneticPr fontId="18" type="noConversion"/>
  </si>
  <si>
    <t xml:space="preserve">拟聘用单位 </t>
    <phoneticPr fontId="18" type="noConversion"/>
  </si>
  <si>
    <t>排名</t>
    <phoneticPr fontId="18" type="noConversion"/>
  </si>
  <si>
    <t>启东市吕四港镇社区卫生服务中心天汾分中心（编外）</t>
    <phoneticPr fontId="18" type="noConversion"/>
  </si>
  <si>
    <t>南通市通州区先锋街道
社区卫生服务中心（编外）</t>
    <phoneticPr fontId="18" type="noConversion"/>
  </si>
  <si>
    <t>昆山市第四人民医院（编外）</t>
    <phoneticPr fontId="18" type="noConversion"/>
  </si>
  <si>
    <t>海门区人民医院（编外）</t>
    <phoneticPr fontId="18" type="noConversion"/>
  </si>
  <si>
    <t>海门区中医院（编外）</t>
    <phoneticPr fontId="18" type="noConversion"/>
  </si>
  <si>
    <t>海门区三厂街道中心卫生院1人；                           海门区悦来镇中心卫生院1人；                            海门区悦来镇卫生院1人。</t>
    <phoneticPr fontId="18" type="noConversion"/>
  </si>
  <si>
    <t>海门区海门港新区（包场镇）卫生院1人；                              海门区余东镇卫生院1人；                                      海门区正余镇卫生院1人；                                   海门区临江镇卫生院1人。</t>
    <phoneticPr fontId="18" type="noConversion"/>
  </si>
  <si>
    <t>海门区疾病预防控制中心2人</t>
    <phoneticPr fontId="18" type="noConversion"/>
  </si>
  <si>
    <t>海门区疾病预防控制中心2人；                       海门区三厂街道社区卫生服务中心1人；         海门区三星镇卫生院1人；                       海门区悦来镇卫生院1人；                      海门区余东镇中心卫生院1人。</t>
    <phoneticPr fontId="18" type="noConversion"/>
  </si>
  <si>
    <t xml:space="preserve">海门区海门港新区（包场镇）中心卫生院1人；                                                          海门区四甲镇中心卫生院1人；                                                    海门区常乐镇卫生院1人；                             海门区悦来镇卫生院1人；                                   海门区三厂街道社区卫生服务中心1人；                  海门区余东镇卫生院1人；                              海门区正余镇卫生院1人；                                    海门区海门港新区（包场镇）卫生院1人。  </t>
    <phoneticPr fontId="18" type="noConversion"/>
  </si>
  <si>
    <t>海门区妇幼保健院7人；                          海门区三厂街道中心卫生院1人；                  海门区海门港新区（包场镇）中心卫生院1人；    海门区悦来镇中心卫生院2人；                    海门区余东镇中心卫生院2人。</t>
    <phoneticPr fontId="18" type="noConversion"/>
  </si>
  <si>
    <t>海门区中医院1人；                                    海门区海门港新区（包场镇）中心卫生院1人；                                                  海门区悦来镇中心卫生院1人；                            海门区余东镇中心卫生院1人;                                   海门区海门街道社区卫生服务中心1人。</t>
    <phoneticPr fontId="18" type="noConversion"/>
  </si>
  <si>
    <t>上海新光医院（编外）</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</si>
</sst>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Red]\(0.00\)"/>
  </numFmts>
  <fonts count="23" x14ac:knownFonts="1">
    <font>
      <sz val="11"/>
      <color theme="1"/>
      <name val="宋体"/>
      <family val="2"/>
      <charset val="134"/>
      <scheme val="minor"/>
    </font>
    <font>
      <sz val="11"/>
      <color theme="1"/>
      <name val="宋体"/>
      <family val="2"/>
      <charset val="134"/>
      <scheme val="minor"/>
    </font>
    <font>
      <b/>
      <sz val="18"/>
      <color theme="3"/>
      <name val="宋体"/>
      <family val="2"/>
      <charset val="134"/>
      <scheme val="maj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11"/>
      <color rgb="FF006100"/>
      <name val="宋体"/>
      <family val="2"/>
      <charset val="134"/>
      <scheme val="minor"/>
    </font>
    <font>
      <sz val="11"/>
      <color rgb="FF9C0006"/>
      <name val="宋体"/>
      <family val="2"/>
      <charset val="134"/>
      <scheme val="minor"/>
    </font>
    <font>
      <sz val="11"/>
      <color rgb="FF9C6500"/>
      <name val="宋体"/>
      <family val="2"/>
      <charset val="134"/>
      <scheme val="minor"/>
    </font>
    <font>
      <sz val="11"/>
      <color rgb="FF3F3F76"/>
      <name val="宋体"/>
      <family val="2"/>
      <charset val="134"/>
      <scheme val="minor"/>
    </font>
    <font>
      <b/>
      <sz val="11"/>
      <color rgb="FF3F3F3F"/>
      <name val="宋体"/>
      <family val="2"/>
      <charset val="134"/>
      <scheme val="minor"/>
    </font>
    <font>
      <b/>
      <sz val="11"/>
      <color rgb="FFFA7D00"/>
      <name val="宋体"/>
      <family val="2"/>
      <charset val="134"/>
      <scheme val="minor"/>
    </font>
    <font>
      <sz val="11"/>
      <color rgb="FFFA7D00"/>
      <name val="宋体"/>
      <family val="2"/>
      <charset val="134"/>
      <scheme val="minor"/>
    </font>
    <font>
      <b/>
      <sz val="11"/>
      <color theme="0"/>
      <name val="宋体"/>
      <family val="2"/>
      <charset val="134"/>
      <scheme val="minor"/>
    </font>
    <font>
      <sz val="11"/>
      <color rgb="FFFF0000"/>
      <name val="宋体"/>
      <family val="2"/>
      <charset val="134"/>
      <scheme val="minor"/>
    </font>
    <font>
      <i/>
      <sz val="11"/>
      <color rgb="FF7F7F7F"/>
      <name val="宋体"/>
      <family val="2"/>
      <charset val="134"/>
      <scheme val="minor"/>
    </font>
    <font>
      <b/>
      <sz val="11"/>
      <color theme="1"/>
      <name val="宋体"/>
      <family val="2"/>
      <charset val="134"/>
      <scheme val="minor"/>
    </font>
    <font>
      <sz val="11"/>
      <color theme="0"/>
      <name val="宋体"/>
      <family val="2"/>
      <charset val="134"/>
      <scheme val="minor"/>
    </font>
    <font>
      <sz val="9"/>
      <name val="宋体"/>
      <family val="2"/>
      <charset val="134"/>
      <scheme val="minor"/>
    </font>
    <font>
      <sz val="16"/>
      <color theme="1"/>
      <name val="方正小标宋简体"/>
      <family val="3"/>
      <charset val="134"/>
    </font>
    <font>
      <sz val="10"/>
      <color theme="1"/>
      <name val="仿宋_GB2312"/>
      <family val="3"/>
      <charset val="134"/>
    </font>
    <font>
      <sz val="10"/>
      <name val="仿宋_GB2312"/>
      <family val="3"/>
      <charset val="134"/>
    </font>
    <font>
      <sz val="10"/>
      <color rgb="FFFF0000"/>
      <name val="仿宋_GB2312"/>
      <family val="3"/>
      <charset val="134"/>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37">
    <xf numFmtId="0" fontId="0" fillId="0" borderId="0" xfId="0">
      <alignment vertical="center"/>
    </xf>
    <xf numFmtId="0" fontId="0" fillId="0" borderId="0" xfId="0" applyAlignment="1">
      <alignment horizontal="left" vertical="center"/>
    </xf>
    <xf numFmtId="0" fontId="20" fillId="0" borderId="10" xfId="0" applyFont="1" applyBorder="1" applyAlignment="1">
      <alignment horizontal="center" vertical="center" wrapText="1"/>
    </xf>
    <xf numFmtId="0" fontId="20" fillId="0" borderId="0" xfId="0" applyFont="1">
      <alignment vertical="center"/>
    </xf>
    <xf numFmtId="0" fontId="21" fillId="0" borderId="10" xfId="0" applyFont="1" applyBorder="1" applyAlignment="1">
      <alignment horizontal="center" vertical="center" wrapText="1"/>
    </xf>
    <xf numFmtId="49" fontId="21" fillId="0" borderId="10" xfId="0" applyNumberFormat="1" applyFont="1" applyBorder="1" applyAlignment="1">
      <alignment horizontal="center" vertical="center" wrapText="1"/>
    </xf>
    <xf numFmtId="176" fontId="21" fillId="33" borderId="10" xfId="0" applyNumberFormat="1" applyFont="1" applyFill="1" applyBorder="1" applyAlignment="1">
      <alignment horizontal="center" vertical="center" wrapText="1"/>
    </xf>
    <xf numFmtId="0" fontId="21" fillId="0" borderId="0" xfId="0" applyFont="1">
      <alignment vertical="center"/>
    </xf>
    <xf numFmtId="49" fontId="21" fillId="0" borderId="10" xfId="0" applyNumberFormat="1" applyFont="1" applyBorder="1" applyAlignment="1">
      <alignment horizontal="left" vertical="center" wrapText="1"/>
    </xf>
    <xf numFmtId="0" fontId="21" fillId="0" borderId="10" xfId="0" applyFont="1" applyBorder="1" applyAlignment="1">
      <alignment horizontal="center" vertical="center"/>
    </xf>
    <xf numFmtId="176" fontId="21" fillId="33" borderId="10" xfId="0" applyNumberFormat="1" applyFont="1" applyFill="1" applyBorder="1" applyAlignment="1">
      <alignment horizontal="center" vertical="center"/>
    </xf>
    <xf numFmtId="0" fontId="21" fillId="0" borderId="10"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vertical="center" wrapText="1"/>
    </xf>
    <xf numFmtId="0" fontId="22" fillId="0" borderId="0" xfId="0" applyFont="1">
      <alignment vertical="center"/>
    </xf>
    <xf numFmtId="0" fontId="22" fillId="33" borderId="0" xfId="0" applyFont="1" applyFill="1">
      <alignment vertical="center"/>
    </xf>
    <xf numFmtId="0" fontId="20" fillId="0" borderId="10" xfId="0" applyFont="1" applyBorder="1" applyAlignment="1">
      <alignment horizontal="center" vertical="center"/>
    </xf>
    <xf numFmtId="176" fontId="20" fillId="33" borderId="10" xfId="0" applyNumberFormat="1" applyFont="1" applyFill="1" applyBorder="1" applyAlignment="1">
      <alignment horizontal="center" vertical="center"/>
    </xf>
    <xf numFmtId="176" fontId="0" fillId="33" borderId="0" xfId="0" applyNumberFormat="1" applyFill="1">
      <alignment vertical="center"/>
    </xf>
    <xf numFmtId="0" fontId="0" fillId="0" borderId="0" xfId="0" applyAlignment="1">
      <alignment horizontal="left" vertical="center" wrapText="1"/>
    </xf>
    <xf numFmtId="0" fontId="21" fillId="33" borderId="10" xfId="0" applyFont="1" applyFill="1" applyBorder="1" applyAlignment="1">
      <alignment horizontal="center" vertical="center" wrapText="1"/>
    </xf>
    <xf numFmtId="0" fontId="21" fillId="33" borderId="10" xfId="0" applyFont="1" applyFill="1" applyBorder="1" applyAlignment="1">
      <alignment horizontal="center" vertical="center"/>
    </xf>
    <xf numFmtId="0" fontId="21" fillId="0" borderId="13" xfId="0" applyFont="1" applyBorder="1" applyAlignment="1">
      <alignment horizontal="left" vertical="center" wrapText="1"/>
    </xf>
    <xf numFmtId="0" fontId="21" fillId="0" borderId="12" xfId="0" applyFont="1" applyBorder="1" applyAlignment="1">
      <alignment horizontal="left" vertical="center" wrapText="1"/>
    </xf>
    <xf numFmtId="0" fontId="21" fillId="0" borderId="14" xfId="0" applyFont="1" applyBorder="1" applyAlignment="1">
      <alignment horizontal="left" vertical="center" wrapText="1"/>
    </xf>
    <xf numFmtId="49" fontId="21" fillId="0" borderId="13" xfId="0" applyNumberFormat="1" applyFont="1" applyBorder="1" applyAlignment="1">
      <alignment horizontal="left" vertical="center" wrapText="1"/>
    </xf>
    <xf numFmtId="49" fontId="21" fillId="0" borderId="14" xfId="0" applyNumberFormat="1" applyFont="1" applyBorder="1" applyAlignment="1">
      <alignment horizontal="left" vertical="center" wrapText="1"/>
    </xf>
    <xf numFmtId="0" fontId="20" fillId="0" borderId="13"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4" xfId="0" applyFont="1" applyBorder="1" applyAlignment="1">
      <alignment horizontal="center" vertical="center" wrapText="1"/>
    </xf>
    <xf numFmtId="49" fontId="21" fillId="0" borderId="13" xfId="0" applyNumberFormat="1" applyFont="1" applyBorder="1" applyAlignment="1">
      <alignment horizontal="center" vertical="center" wrapText="1"/>
    </xf>
    <xf numFmtId="49" fontId="21" fillId="0" borderId="12" xfId="0" applyNumberFormat="1" applyFont="1" applyBorder="1" applyAlignment="1">
      <alignment horizontal="center" vertical="center" wrapText="1"/>
    </xf>
    <xf numFmtId="49" fontId="21" fillId="0" borderId="14" xfId="0" applyNumberFormat="1" applyFont="1" applyBorder="1" applyAlignment="1">
      <alignment horizontal="center" vertical="center" wrapText="1"/>
    </xf>
    <xf numFmtId="0" fontId="19" fillId="0" borderId="11" xfId="0" applyFont="1" applyBorder="1" applyAlignment="1">
      <alignment horizontal="center" vertical="center"/>
    </xf>
    <xf numFmtId="0" fontId="21" fillId="0" borderId="13"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4" xfId="0" applyFont="1" applyBorder="1" applyAlignment="1">
      <alignment horizontal="center" vertical="center" wrapText="1"/>
    </xf>
  </cellXfs>
  <cellStyles count="42">
    <cellStyle name="20% - 强调文字颜色 1" xfId="19" builtinId="30" customBuiltin="1"/>
    <cellStyle name="20% - 强调文字颜色 2" xfId="23" builtinId="34" customBuiltin="1"/>
    <cellStyle name="20% - 强调文字颜色 3" xfId="27" builtinId="38" customBuiltin="1"/>
    <cellStyle name="20% - 强调文字颜色 4" xfId="31" builtinId="42" customBuiltin="1"/>
    <cellStyle name="20% - 强调文字颜色 5" xfId="35" builtinId="46" customBuiltin="1"/>
    <cellStyle name="20% - 强调文字颜色 6" xfId="39" builtinId="50" customBuiltin="1"/>
    <cellStyle name="40% - 强调文字颜色 1" xfId="20" builtinId="31" customBuiltin="1"/>
    <cellStyle name="40% - 强调文字颜色 2" xfId="24" builtinId="35" customBuiltin="1"/>
    <cellStyle name="40% - 强调文字颜色 3" xfId="28" builtinId="39" customBuiltin="1"/>
    <cellStyle name="40% - 强调文字颜色 4" xfId="32" builtinId="43" customBuiltin="1"/>
    <cellStyle name="40% - 强调文字颜色 5" xfId="36" builtinId="47" customBuiltin="1"/>
    <cellStyle name="40% - 强调文字颜色 6" xfId="40" builtinId="51" customBuiltin="1"/>
    <cellStyle name="60% - 强调文字颜色 1" xfId="21" builtinId="32" customBuiltin="1"/>
    <cellStyle name="60% - 强调文字颜色 2" xfId="25" builtinId="36" customBuiltin="1"/>
    <cellStyle name="60% - 强调文字颜色 3" xfId="29" builtinId="40" customBuiltin="1"/>
    <cellStyle name="60% - 强调文字颜色 4" xfId="33" builtinId="44" customBuiltin="1"/>
    <cellStyle name="60% - 强调文字颜色 5" xfId="37" builtinId="48" customBuiltin="1"/>
    <cellStyle name="60% - 强调文字颜色 6" xfId="41" builtinId="52" customBuiltin="1"/>
    <cellStyle name="标题" xfId="1" builtinId="15" customBuiltin="1"/>
    <cellStyle name="标题 1" xfId="2" builtinId="16" customBuiltin="1"/>
    <cellStyle name="标题 2" xfId="3" builtinId="17" customBuiltin="1"/>
    <cellStyle name="标题 3" xfId="4" builtinId="18" customBuiltin="1"/>
    <cellStyle name="标题 4" xfId="5" builtinId="19" customBuiltin="1"/>
    <cellStyle name="差" xfId="7" builtinId="27" customBuiltin="1"/>
    <cellStyle name="常规" xfId="0" builtinId="0"/>
    <cellStyle name="好" xfId="6" builtinId="26" customBuiltin="1"/>
    <cellStyle name="汇总" xfId="17" builtinId="25" customBuiltin="1"/>
    <cellStyle name="计算" xfId="11" builtinId="22" customBuiltin="1"/>
    <cellStyle name="检查单元格" xfId="13" builtinId="23" customBuiltin="1"/>
    <cellStyle name="解释性文本" xfId="16" builtinId="53" customBuiltin="1"/>
    <cellStyle name="警告文本" xfId="14" builtinId="11" customBuiltin="1"/>
    <cellStyle name="链接单元格" xfId="12" builtinId="24" customBuiltin="1"/>
    <cellStyle name="强调文字颜色 1" xfId="18" builtinId="29" customBuiltin="1"/>
    <cellStyle name="强调文字颜色 2" xfId="22" builtinId="33" customBuiltin="1"/>
    <cellStyle name="强调文字颜色 3" xfId="26" builtinId="37" customBuiltin="1"/>
    <cellStyle name="强调文字颜色 4" xfId="30" builtinId="41" customBuiltin="1"/>
    <cellStyle name="强调文字颜色 5" xfId="34" builtinId="45" customBuiltin="1"/>
    <cellStyle name="强调文字颜色 6" xfId="38" builtinId="49" customBuiltin="1"/>
    <cellStyle name="适中" xfId="8" builtinId="28" customBuiltin="1"/>
    <cellStyle name="输出" xfId="10" builtinId="21" customBuiltin="1"/>
    <cellStyle name="输入" xfId="9" builtinId="20" customBuiltin="1"/>
    <cellStyle name="注释" xfId="15" builtinId="10"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abSelected="1" workbookViewId="0">
      <selection activeCell="C32" sqref="C32"/>
    </sheetView>
  </sheetViews>
  <sheetFormatPr defaultRowHeight="18" customHeight="1" x14ac:dyDescent="0.15"/>
  <cols>
    <col min="1" max="1" width="4.125" customWidth="1"/>
    <col min="2" max="2" width="7.75" customWidth="1"/>
    <col min="3" max="3" width="24.125" customWidth="1"/>
    <col min="4" max="4" width="8.75" customWidth="1"/>
    <col min="5" max="5" width="8.25" customWidth="1"/>
    <col min="6" max="6" width="7.75" customWidth="1"/>
    <col min="7" max="7" width="6.875" customWidth="1"/>
    <col min="8" max="8" width="7" style="18" customWidth="1"/>
    <col min="9" max="9" width="7.75" style="18" customWidth="1"/>
    <col min="10" max="10" width="4.875" customWidth="1"/>
    <col min="11" max="11" width="37.75" style="19" customWidth="1"/>
    <col min="12" max="12" width="9.125" customWidth="1"/>
  </cols>
  <sheetData>
    <row r="1" spans="1:12" ht="13.5" x14ac:dyDescent="0.15">
      <c r="A1" s="1" t="s">
        <v>2</v>
      </c>
      <c r="H1"/>
      <c r="I1"/>
      <c r="K1"/>
    </row>
    <row r="2" spans="1:12" ht="24" customHeight="1" x14ac:dyDescent="0.15">
      <c r="A2" s="33" t="s">
        <v>36</v>
      </c>
      <c r="B2" s="33"/>
      <c r="C2" s="33"/>
      <c r="D2" s="33"/>
      <c r="E2" s="33"/>
      <c r="F2" s="33"/>
      <c r="G2" s="33"/>
      <c r="H2" s="33"/>
      <c r="I2" s="33"/>
      <c r="J2" s="33"/>
      <c r="K2" s="33"/>
      <c r="L2" s="33"/>
    </row>
    <row r="3" spans="1:12" s="3" customFormat="1" ht="25.5" customHeight="1" x14ac:dyDescent="0.15">
      <c r="A3" s="2" t="s">
        <v>3</v>
      </c>
      <c r="B3" s="4" t="s">
        <v>0</v>
      </c>
      <c r="C3" s="4" t="s">
        <v>35</v>
      </c>
      <c r="D3" s="4" t="s">
        <v>34</v>
      </c>
      <c r="E3" s="4" t="s">
        <v>4</v>
      </c>
      <c r="F3" s="4" t="s">
        <v>1</v>
      </c>
      <c r="G3" s="4" t="s">
        <v>5</v>
      </c>
      <c r="H3" s="6" t="s">
        <v>6</v>
      </c>
      <c r="I3" s="6" t="s">
        <v>7</v>
      </c>
      <c r="J3" s="4" t="s">
        <v>47</v>
      </c>
      <c r="K3" s="4" t="s">
        <v>46</v>
      </c>
      <c r="L3" s="4" t="s">
        <v>8</v>
      </c>
    </row>
    <row r="4" spans="1:12" s="7" customFormat="1" ht="20.100000000000001" customHeight="1" x14ac:dyDescent="0.15">
      <c r="A4" s="4">
        <v>1</v>
      </c>
      <c r="B4" s="4" t="str">
        <f>"俞帆"</f>
        <v>俞帆</v>
      </c>
      <c r="C4" s="4" t="str">
        <f>"南京中医药大学"</f>
        <v>南京中医药大学</v>
      </c>
      <c r="D4" s="4" t="s">
        <v>37</v>
      </c>
      <c r="E4" s="5" t="s">
        <v>9</v>
      </c>
      <c r="F4" s="5" t="s">
        <v>10</v>
      </c>
      <c r="G4" s="5" t="s">
        <v>11</v>
      </c>
      <c r="H4" s="6">
        <v>83.4</v>
      </c>
      <c r="I4" s="6">
        <v>83.4</v>
      </c>
      <c r="J4" s="5" t="s">
        <v>12</v>
      </c>
      <c r="K4" s="25" t="s">
        <v>13</v>
      </c>
      <c r="L4" s="5"/>
    </row>
    <row r="5" spans="1:12" s="7" customFormat="1" ht="20.100000000000001" customHeight="1" x14ac:dyDescent="0.15">
      <c r="A5" s="4">
        <v>2</v>
      </c>
      <c r="B5" s="4" t="str">
        <f>"薛宇菲"</f>
        <v>薛宇菲</v>
      </c>
      <c r="C5" s="4" t="str">
        <f>"南京中医药大学"</f>
        <v>南京中医药大学</v>
      </c>
      <c r="D5" s="4" t="s">
        <v>37</v>
      </c>
      <c r="E5" s="5" t="s">
        <v>9</v>
      </c>
      <c r="F5" s="5" t="s">
        <v>14</v>
      </c>
      <c r="G5" s="5" t="s">
        <v>11</v>
      </c>
      <c r="H5" s="6">
        <v>82.1</v>
      </c>
      <c r="I5" s="6">
        <v>82.1</v>
      </c>
      <c r="J5" s="5" t="s">
        <v>15</v>
      </c>
      <c r="K5" s="26"/>
      <c r="L5" s="5"/>
    </row>
    <row r="6" spans="1:12" s="7" customFormat="1" ht="20.100000000000001" customHeight="1" x14ac:dyDescent="0.15">
      <c r="A6" s="4">
        <v>3</v>
      </c>
      <c r="B6" s="4" t="str">
        <f>"季雯雯"</f>
        <v>季雯雯</v>
      </c>
      <c r="C6" s="4" t="str">
        <f>"湖南中医药大学"</f>
        <v>湖南中医药大学</v>
      </c>
      <c r="D6" s="4" t="s">
        <v>37</v>
      </c>
      <c r="E6" s="5" t="s">
        <v>16</v>
      </c>
      <c r="F6" s="5" t="s">
        <v>17</v>
      </c>
      <c r="G6" s="5" t="s">
        <v>11</v>
      </c>
      <c r="H6" s="6">
        <v>79.599999999999994</v>
      </c>
      <c r="I6" s="6">
        <v>79.599999999999994</v>
      </c>
      <c r="J6" s="5" t="s">
        <v>12</v>
      </c>
      <c r="K6" s="8" t="s">
        <v>18</v>
      </c>
      <c r="L6" s="5"/>
    </row>
    <row r="7" spans="1:12" s="7" customFormat="1" ht="20.100000000000001" customHeight="1" x14ac:dyDescent="0.15">
      <c r="A7" s="4">
        <v>4</v>
      </c>
      <c r="B7" s="4" t="str">
        <f>"秦怡"</f>
        <v>秦怡</v>
      </c>
      <c r="C7" s="4" t="str">
        <f>"南通大学"</f>
        <v>南通大学</v>
      </c>
      <c r="D7" s="4" t="s">
        <v>37</v>
      </c>
      <c r="E7" s="4">
        <v>11</v>
      </c>
      <c r="F7" s="5" t="s">
        <v>19</v>
      </c>
      <c r="G7" s="5" t="s">
        <v>11</v>
      </c>
      <c r="H7" s="6">
        <v>81.94</v>
      </c>
      <c r="I7" s="6">
        <v>81.94</v>
      </c>
      <c r="J7" s="5" t="s">
        <v>12</v>
      </c>
      <c r="K7" s="25" t="s">
        <v>55</v>
      </c>
      <c r="L7" s="5"/>
    </row>
    <row r="8" spans="1:12" s="7" customFormat="1" ht="20.100000000000001" customHeight="1" x14ac:dyDescent="0.15">
      <c r="A8" s="4">
        <v>5</v>
      </c>
      <c r="B8" s="4" t="str">
        <f>"季彦君"</f>
        <v>季彦君</v>
      </c>
      <c r="C8" s="4" t="str">
        <f>"香港大学"</f>
        <v>香港大学</v>
      </c>
      <c r="D8" s="4" t="s">
        <v>37</v>
      </c>
      <c r="E8" s="4">
        <v>11</v>
      </c>
      <c r="F8" s="5" t="s">
        <v>20</v>
      </c>
      <c r="G8" s="5" t="s">
        <v>11</v>
      </c>
      <c r="H8" s="6">
        <v>78.78</v>
      </c>
      <c r="I8" s="6">
        <v>78.78</v>
      </c>
      <c r="J8" s="5" t="s">
        <v>15</v>
      </c>
      <c r="K8" s="26"/>
      <c r="L8" s="5"/>
    </row>
    <row r="9" spans="1:12" s="7" customFormat="1" ht="20.100000000000001" customHeight="1" x14ac:dyDescent="0.15">
      <c r="A9" s="4">
        <v>6</v>
      </c>
      <c r="B9" s="4" t="str">
        <f>"夏贤豪"</f>
        <v>夏贤豪</v>
      </c>
      <c r="C9" s="4" t="str">
        <f>"哈尔滨医科大学"</f>
        <v>哈尔滨医科大学</v>
      </c>
      <c r="D9" s="4" t="s">
        <v>37</v>
      </c>
      <c r="E9" s="4">
        <v>13</v>
      </c>
      <c r="F9" s="5" t="s">
        <v>21</v>
      </c>
      <c r="G9" s="5" t="s">
        <v>11</v>
      </c>
      <c r="H9" s="6">
        <v>77.459999999999994</v>
      </c>
      <c r="I9" s="6">
        <v>77.459999999999994</v>
      </c>
      <c r="J9" s="5" t="s">
        <v>12</v>
      </c>
      <c r="K9" s="8" t="s">
        <v>22</v>
      </c>
      <c r="L9" s="5"/>
    </row>
    <row r="10" spans="1:12" s="7" customFormat="1" ht="69" customHeight="1" x14ac:dyDescent="0.15">
      <c r="A10" s="4">
        <v>7</v>
      </c>
      <c r="B10" s="4" t="str">
        <f>"王佳馨"</f>
        <v>王佳馨</v>
      </c>
      <c r="C10" s="4" t="str">
        <f>"南通大学"</f>
        <v>南通大学</v>
      </c>
      <c r="D10" s="4" t="s">
        <v>37</v>
      </c>
      <c r="E10" s="4">
        <v>15</v>
      </c>
      <c r="F10" s="4" t="str">
        <f>"151020"</f>
        <v>151020</v>
      </c>
      <c r="G10" s="9">
        <v>75</v>
      </c>
      <c r="H10" s="10">
        <v>78.36</v>
      </c>
      <c r="I10" s="10">
        <v>76.680000000000007</v>
      </c>
      <c r="J10" s="9">
        <v>1</v>
      </c>
      <c r="K10" s="11" t="s">
        <v>56</v>
      </c>
      <c r="L10" s="5"/>
    </row>
    <row r="11" spans="1:12" s="7" customFormat="1" ht="26.25" customHeight="1" x14ac:dyDescent="0.15">
      <c r="A11" s="4">
        <v>8</v>
      </c>
      <c r="B11" s="4" t="str">
        <f>"尹昀帆"</f>
        <v>尹昀帆</v>
      </c>
      <c r="C11" s="4" t="str">
        <f>"南京中医药大学翰林学院"</f>
        <v>南京中医药大学翰林学院</v>
      </c>
      <c r="D11" s="4" t="s">
        <v>38</v>
      </c>
      <c r="E11" s="4">
        <v>16</v>
      </c>
      <c r="F11" s="4" t="str">
        <f>"161113"</f>
        <v>161113</v>
      </c>
      <c r="G11" s="9">
        <v>70</v>
      </c>
      <c r="H11" s="10">
        <v>84.3</v>
      </c>
      <c r="I11" s="10">
        <v>77.150000000000006</v>
      </c>
      <c r="J11" s="9">
        <v>1</v>
      </c>
      <c r="K11" s="11" t="s">
        <v>23</v>
      </c>
      <c r="L11" s="5"/>
    </row>
    <row r="12" spans="1:12" s="7" customFormat="1" ht="42.75" customHeight="1" x14ac:dyDescent="0.15">
      <c r="A12" s="4">
        <v>9</v>
      </c>
      <c r="B12" s="4" t="str">
        <f>"何嘉健"</f>
        <v>何嘉健</v>
      </c>
      <c r="C12" s="4" t="str">
        <f>"宜春学院"</f>
        <v>宜春学院</v>
      </c>
      <c r="D12" s="4" t="s">
        <v>37</v>
      </c>
      <c r="E12" s="4">
        <v>17</v>
      </c>
      <c r="F12" s="4" t="str">
        <f>"171116"</f>
        <v>171116</v>
      </c>
      <c r="G12" s="9">
        <v>67</v>
      </c>
      <c r="H12" s="10">
        <v>81.14</v>
      </c>
      <c r="I12" s="10">
        <v>74.069999999999993</v>
      </c>
      <c r="J12" s="9">
        <v>1</v>
      </c>
      <c r="K12" s="12" t="s">
        <v>24</v>
      </c>
      <c r="L12" s="5"/>
    </row>
    <row r="13" spans="1:12" s="7" customFormat="1" ht="17.25" customHeight="1" x14ac:dyDescent="0.15">
      <c r="A13" s="4">
        <v>10</v>
      </c>
      <c r="B13" s="4" t="str">
        <f>"张嘉晨"</f>
        <v>张嘉晨</v>
      </c>
      <c r="C13" s="4" t="str">
        <f>"大理大学"</f>
        <v>大理大学</v>
      </c>
      <c r="D13" s="4" t="s">
        <v>37</v>
      </c>
      <c r="E13" s="4">
        <v>18</v>
      </c>
      <c r="F13" s="4" t="str">
        <f>"180804"</f>
        <v>180804</v>
      </c>
      <c r="G13" s="9">
        <v>68</v>
      </c>
      <c r="H13" s="10">
        <v>84.5</v>
      </c>
      <c r="I13" s="10">
        <v>76.25</v>
      </c>
      <c r="J13" s="9">
        <v>1</v>
      </c>
      <c r="K13" s="11" t="s">
        <v>18</v>
      </c>
      <c r="L13" s="5"/>
    </row>
    <row r="14" spans="1:12" s="7" customFormat="1" ht="16.5" customHeight="1" x14ac:dyDescent="0.15">
      <c r="A14" s="4">
        <v>11</v>
      </c>
      <c r="B14" s="4" t="str">
        <f>"费帅英"</f>
        <v>费帅英</v>
      </c>
      <c r="C14" s="4" t="str">
        <f>"南京医科大学康达学院"</f>
        <v>南京医科大学康达学院</v>
      </c>
      <c r="D14" s="4" t="s">
        <v>37</v>
      </c>
      <c r="E14" s="4">
        <v>19</v>
      </c>
      <c r="F14" s="4" t="str">
        <f>"190812"</f>
        <v>190812</v>
      </c>
      <c r="G14" s="9">
        <v>73</v>
      </c>
      <c r="H14" s="10">
        <v>80.3</v>
      </c>
      <c r="I14" s="10">
        <v>76.650000000000006</v>
      </c>
      <c r="J14" s="9">
        <v>2</v>
      </c>
      <c r="K14" s="22" t="s">
        <v>58</v>
      </c>
      <c r="L14" s="30" t="s">
        <v>25</v>
      </c>
    </row>
    <row r="15" spans="1:12" s="7" customFormat="1" ht="17.25" customHeight="1" x14ac:dyDescent="0.15">
      <c r="A15" s="4">
        <v>12</v>
      </c>
      <c r="B15" s="4" t="str">
        <f>"龚凯文"</f>
        <v>龚凯文</v>
      </c>
      <c r="C15" s="4" t="str">
        <f>"南京医科大学康达学院"</f>
        <v>南京医科大学康达学院</v>
      </c>
      <c r="D15" s="4" t="s">
        <v>37</v>
      </c>
      <c r="E15" s="4">
        <v>19</v>
      </c>
      <c r="F15" s="4" t="str">
        <f>"190833"</f>
        <v>190833</v>
      </c>
      <c r="G15" s="9">
        <v>75</v>
      </c>
      <c r="H15" s="10">
        <v>76.8</v>
      </c>
      <c r="I15" s="10">
        <v>75.900000000000006</v>
      </c>
      <c r="J15" s="9">
        <v>3</v>
      </c>
      <c r="K15" s="23"/>
      <c r="L15" s="31"/>
    </row>
    <row r="16" spans="1:12" s="7" customFormat="1" ht="14.25" customHeight="1" x14ac:dyDescent="0.15">
      <c r="A16" s="4">
        <v>13</v>
      </c>
      <c r="B16" s="4" t="str">
        <f>"沈书远"</f>
        <v>沈书远</v>
      </c>
      <c r="C16" s="4" t="str">
        <f>"徐州医科大学"</f>
        <v>徐州医科大学</v>
      </c>
      <c r="D16" s="4" t="s">
        <v>37</v>
      </c>
      <c r="E16" s="4">
        <v>19</v>
      </c>
      <c r="F16" s="4" t="str">
        <f>"190823"</f>
        <v>190823</v>
      </c>
      <c r="G16" s="9">
        <v>69</v>
      </c>
      <c r="H16" s="10">
        <v>82</v>
      </c>
      <c r="I16" s="10">
        <v>75.5</v>
      </c>
      <c r="J16" s="9">
        <v>4</v>
      </c>
      <c r="K16" s="23"/>
      <c r="L16" s="31"/>
    </row>
    <row r="17" spans="1:12" s="7" customFormat="1" ht="15.75" customHeight="1" x14ac:dyDescent="0.15">
      <c r="A17" s="4">
        <v>14</v>
      </c>
      <c r="B17" s="4" t="str">
        <f>"陆华锟"</f>
        <v>陆华锟</v>
      </c>
      <c r="C17" s="4" t="str">
        <f>"南通大学"</f>
        <v>南通大学</v>
      </c>
      <c r="D17" s="4" t="s">
        <v>37</v>
      </c>
      <c r="E17" s="4">
        <v>19</v>
      </c>
      <c r="F17" s="4" t="str">
        <f>"190813"</f>
        <v>190813</v>
      </c>
      <c r="G17" s="9">
        <v>65</v>
      </c>
      <c r="H17" s="10">
        <v>80.099999999999994</v>
      </c>
      <c r="I17" s="10">
        <v>72.55</v>
      </c>
      <c r="J17" s="9">
        <v>5</v>
      </c>
      <c r="K17" s="23"/>
      <c r="L17" s="31"/>
    </row>
    <row r="18" spans="1:12" s="7" customFormat="1" ht="16.5" customHeight="1" x14ac:dyDescent="0.15">
      <c r="A18" s="4">
        <v>15</v>
      </c>
      <c r="B18" s="4" t="str">
        <f>"刘庆丰"</f>
        <v>刘庆丰</v>
      </c>
      <c r="C18" s="4" t="str">
        <f>"南京医科大学"</f>
        <v>南京医科大学</v>
      </c>
      <c r="D18" s="4" t="s">
        <v>37</v>
      </c>
      <c r="E18" s="4">
        <v>19</v>
      </c>
      <c r="F18" s="4" t="str">
        <f>"190829"</f>
        <v>190829</v>
      </c>
      <c r="G18" s="9">
        <v>60</v>
      </c>
      <c r="H18" s="10">
        <v>83.6</v>
      </c>
      <c r="I18" s="10">
        <v>71.8</v>
      </c>
      <c r="J18" s="9">
        <v>6</v>
      </c>
      <c r="K18" s="23"/>
      <c r="L18" s="31"/>
    </row>
    <row r="19" spans="1:12" s="7" customFormat="1" ht="16.5" customHeight="1" x14ac:dyDescent="0.15">
      <c r="A19" s="4">
        <v>16</v>
      </c>
      <c r="B19" s="4" t="str">
        <f>"梁嘉钰"</f>
        <v>梁嘉钰</v>
      </c>
      <c r="C19" s="4" t="str">
        <f>"徐州医科大学"</f>
        <v>徐州医科大学</v>
      </c>
      <c r="D19" s="4" t="s">
        <v>37</v>
      </c>
      <c r="E19" s="4">
        <v>19</v>
      </c>
      <c r="F19" s="4" t="str">
        <f>"190811"</f>
        <v>190811</v>
      </c>
      <c r="G19" s="9">
        <v>64</v>
      </c>
      <c r="H19" s="10">
        <v>77.900000000000006</v>
      </c>
      <c r="I19" s="10">
        <v>70.95</v>
      </c>
      <c r="J19" s="9">
        <v>7</v>
      </c>
      <c r="K19" s="23"/>
      <c r="L19" s="31"/>
    </row>
    <row r="20" spans="1:12" s="7" customFormat="1" ht="16.5" customHeight="1" x14ac:dyDescent="0.15">
      <c r="A20" s="4">
        <v>17</v>
      </c>
      <c r="B20" s="4" t="str">
        <f>"沙婷婷"</f>
        <v>沙婷婷</v>
      </c>
      <c r="C20" s="4" t="str">
        <f>"南通大学杏林学院"</f>
        <v>南通大学杏林学院</v>
      </c>
      <c r="D20" s="4" t="s">
        <v>37</v>
      </c>
      <c r="E20" s="4">
        <v>19</v>
      </c>
      <c r="F20" s="4" t="str">
        <f>"190802"</f>
        <v>190802</v>
      </c>
      <c r="G20" s="9">
        <v>63</v>
      </c>
      <c r="H20" s="10">
        <v>76.2</v>
      </c>
      <c r="I20" s="10">
        <v>69.599999999999994</v>
      </c>
      <c r="J20" s="9">
        <v>8</v>
      </c>
      <c r="K20" s="23"/>
      <c r="L20" s="31"/>
    </row>
    <row r="21" spans="1:12" s="7" customFormat="1" ht="16.5" customHeight="1" x14ac:dyDescent="0.15">
      <c r="A21" s="4">
        <v>18</v>
      </c>
      <c r="B21" s="4" t="str">
        <f>"龚艳蓉"</f>
        <v>龚艳蓉</v>
      </c>
      <c r="C21" s="4" t="str">
        <f>"南通大学杏林学院"</f>
        <v>南通大学杏林学院</v>
      </c>
      <c r="D21" s="4" t="s">
        <v>37</v>
      </c>
      <c r="E21" s="4">
        <v>19</v>
      </c>
      <c r="F21" s="4" t="str">
        <f>"190828"</f>
        <v>190828</v>
      </c>
      <c r="G21" s="9">
        <v>60</v>
      </c>
      <c r="H21" s="10">
        <v>76.2</v>
      </c>
      <c r="I21" s="10">
        <v>68.099999999999994</v>
      </c>
      <c r="J21" s="9">
        <v>9</v>
      </c>
      <c r="K21" s="23"/>
      <c r="L21" s="31"/>
    </row>
    <row r="22" spans="1:12" s="7" customFormat="1" ht="15" customHeight="1" x14ac:dyDescent="0.15">
      <c r="A22" s="4">
        <v>19</v>
      </c>
      <c r="B22" s="4" t="str">
        <f>"施雷"</f>
        <v>施雷</v>
      </c>
      <c r="C22" s="4" t="str">
        <f>"南京医科大学康达学院"</f>
        <v>南京医科大学康达学院</v>
      </c>
      <c r="D22" s="4" t="s">
        <v>37</v>
      </c>
      <c r="E22" s="4">
        <v>19</v>
      </c>
      <c r="F22" s="4" t="str">
        <f>"190819"</f>
        <v>190819</v>
      </c>
      <c r="G22" s="9">
        <v>66</v>
      </c>
      <c r="H22" s="10">
        <v>69.599999999999994</v>
      </c>
      <c r="I22" s="10">
        <v>67.8</v>
      </c>
      <c r="J22" s="9">
        <v>10</v>
      </c>
      <c r="K22" s="24"/>
      <c r="L22" s="32"/>
    </row>
    <row r="23" spans="1:12" s="7" customFormat="1" ht="109.5" customHeight="1" x14ac:dyDescent="0.15">
      <c r="A23" s="4">
        <v>20</v>
      </c>
      <c r="B23" s="4" t="str">
        <f>"汤颖颖"</f>
        <v>汤颖颖</v>
      </c>
      <c r="C23" s="4" t="str">
        <f>"福建中医药大学"</f>
        <v>福建中医药大学</v>
      </c>
      <c r="D23" s="4" t="s">
        <v>37</v>
      </c>
      <c r="E23" s="4">
        <v>20</v>
      </c>
      <c r="F23" s="4" t="str">
        <f>"200832"</f>
        <v>200832</v>
      </c>
      <c r="G23" s="9">
        <v>69</v>
      </c>
      <c r="H23" s="10">
        <v>76.900000000000006</v>
      </c>
      <c r="I23" s="10">
        <v>72.95</v>
      </c>
      <c r="J23" s="9">
        <v>2</v>
      </c>
      <c r="K23" s="13" t="s">
        <v>57</v>
      </c>
      <c r="L23" s="5" t="s">
        <v>25</v>
      </c>
    </row>
    <row r="24" spans="1:12" s="7" customFormat="1" ht="21.75" customHeight="1" x14ac:dyDescent="0.15">
      <c r="A24" s="4">
        <v>21</v>
      </c>
      <c r="B24" s="4" t="str">
        <f>"花笑磊"</f>
        <v>花笑磊</v>
      </c>
      <c r="C24" s="4" t="str">
        <f>"江苏医药职业学院"</f>
        <v>江苏医药职业学院</v>
      </c>
      <c r="D24" s="4" t="s">
        <v>39</v>
      </c>
      <c r="E24" s="4">
        <v>22</v>
      </c>
      <c r="F24" s="4" t="str">
        <f>"220820"</f>
        <v>220820</v>
      </c>
      <c r="G24" s="9">
        <v>71</v>
      </c>
      <c r="H24" s="10">
        <v>77.400000000000006</v>
      </c>
      <c r="I24" s="10">
        <v>74.2</v>
      </c>
      <c r="J24" s="9">
        <v>1</v>
      </c>
      <c r="K24" s="11" t="s">
        <v>26</v>
      </c>
      <c r="L24" s="5"/>
    </row>
    <row r="25" spans="1:12" s="7" customFormat="1" ht="34.5" customHeight="1" x14ac:dyDescent="0.15">
      <c r="A25" s="4">
        <v>22</v>
      </c>
      <c r="B25" s="4" t="str">
        <f>"俞思奇"</f>
        <v>俞思奇</v>
      </c>
      <c r="C25" s="4" t="str">
        <f>"湖南中医药大学"</f>
        <v>湖南中医药大学</v>
      </c>
      <c r="D25" s="4" t="s">
        <v>37</v>
      </c>
      <c r="E25" s="4">
        <v>23</v>
      </c>
      <c r="F25" s="4" t="str">
        <f>"231120"</f>
        <v>231120</v>
      </c>
      <c r="G25" s="9">
        <v>86</v>
      </c>
      <c r="H25" s="10">
        <v>76.760000000000005</v>
      </c>
      <c r="I25" s="10">
        <v>81.38</v>
      </c>
      <c r="J25" s="9">
        <v>1</v>
      </c>
      <c r="K25" s="11" t="s">
        <v>27</v>
      </c>
      <c r="L25" s="5"/>
    </row>
    <row r="26" spans="1:12" s="7" customFormat="1" ht="20.100000000000001" customHeight="1" x14ac:dyDescent="0.15">
      <c r="A26" s="4">
        <v>23</v>
      </c>
      <c r="B26" s="4" t="str">
        <f>"姚璐璐"</f>
        <v>姚璐璐</v>
      </c>
      <c r="C26" s="4" t="str">
        <f>"南通大学杏林学院"</f>
        <v>南通大学杏林学院</v>
      </c>
      <c r="D26" s="4" t="s">
        <v>40</v>
      </c>
      <c r="E26" s="4">
        <v>25</v>
      </c>
      <c r="F26" s="4" t="str">
        <f>"250925"</f>
        <v>250925</v>
      </c>
      <c r="G26" s="9">
        <v>99</v>
      </c>
      <c r="H26" s="10">
        <v>82.34</v>
      </c>
      <c r="I26" s="10">
        <v>90.67</v>
      </c>
      <c r="J26" s="9">
        <v>1</v>
      </c>
      <c r="K26" s="22" t="s">
        <v>28</v>
      </c>
      <c r="L26" s="34" t="s">
        <v>44</v>
      </c>
    </row>
    <row r="27" spans="1:12" s="14" customFormat="1" ht="21.75" customHeight="1" x14ac:dyDescent="0.15">
      <c r="A27" s="4">
        <v>24</v>
      </c>
      <c r="B27" s="4" t="str">
        <f>"王雪峰"</f>
        <v>王雪峰</v>
      </c>
      <c r="C27" s="4" t="str">
        <f>"南京医科大学康达学院"</f>
        <v>南京医科大学康达学院</v>
      </c>
      <c r="D27" s="4" t="s">
        <v>40</v>
      </c>
      <c r="E27" s="4">
        <v>25</v>
      </c>
      <c r="F27" s="4" t="str">
        <f>"250927"</f>
        <v>250927</v>
      </c>
      <c r="G27" s="9">
        <v>94</v>
      </c>
      <c r="H27" s="10">
        <v>76.459999999999994</v>
      </c>
      <c r="I27" s="10">
        <v>85.22999999999999</v>
      </c>
      <c r="J27" s="9">
        <v>8</v>
      </c>
      <c r="K27" s="23"/>
      <c r="L27" s="35"/>
    </row>
    <row r="28" spans="1:12" s="15" customFormat="1" ht="30.75" customHeight="1" x14ac:dyDescent="0.15">
      <c r="A28" s="4">
        <v>25</v>
      </c>
      <c r="B28" s="20" t="str">
        <f>"张新宇"</f>
        <v>张新宇</v>
      </c>
      <c r="C28" s="20" t="str">
        <f>"南京医科大学"</f>
        <v>南京医科大学</v>
      </c>
      <c r="D28" s="4" t="s">
        <v>40</v>
      </c>
      <c r="E28" s="20">
        <v>25</v>
      </c>
      <c r="F28" s="20" t="str">
        <f>"250931"</f>
        <v>250931</v>
      </c>
      <c r="G28" s="21">
        <v>82</v>
      </c>
      <c r="H28" s="10">
        <v>78.12</v>
      </c>
      <c r="I28" s="10">
        <v>80.06</v>
      </c>
      <c r="J28" s="21">
        <v>9</v>
      </c>
      <c r="K28" s="24"/>
      <c r="L28" s="36"/>
    </row>
    <row r="29" spans="1:12" s="7" customFormat="1" ht="20.100000000000001" customHeight="1" x14ac:dyDescent="0.15">
      <c r="A29" s="4">
        <v>26</v>
      </c>
      <c r="B29" s="4" t="str">
        <f>"吴李倩"</f>
        <v>吴李倩</v>
      </c>
      <c r="C29" s="4" t="str">
        <f>"西南医科大学"</f>
        <v>西南医科大学</v>
      </c>
      <c r="D29" s="4" t="s">
        <v>40</v>
      </c>
      <c r="E29" s="4">
        <v>26</v>
      </c>
      <c r="F29" s="4" t="str">
        <f>"261012"</f>
        <v>261012</v>
      </c>
      <c r="G29" s="9">
        <v>86</v>
      </c>
      <c r="H29" s="10">
        <v>78.680000000000007</v>
      </c>
      <c r="I29" s="10">
        <v>82.34</v>
      </c>
      <c r="J29" s="9">
        <v>1</v>
      </c>
      <c r="K29" s="22" t="s">
        <v>55</v>
      </c>
      <c r="L29" s="5"/>
    </row>
    <row r="30" spans="1:12" s="7" customFormat="1" ht="20.100000000000001" customHeight="1" x14ac:dyDescent="0.15">
      <c r="A30" s="4">
        <v>27</v>
      </c>
      <c r="B30" s="4" t="str">
        <f>"何宇凤"</f>
        <v>何宇凤</v>
      </c>
      <c r="C30" s="4" t="str">
        <f>"蚌埠医学院"</f>
        <v>蚌埠医学院</v>
      </c>
      <c r="D30" s="4" t="s">
        <v>40</v>
      </c>
      <c r="E30" s="4">
        <v>26</v>
      </c>
      <c r="F30" s="4" t="str">
        <f>"261009"</f>
        <v>261009</v>
      </c>
      <c r="G30" s="9">
        <v>64</v>
      </c>
      <c r="H30" s="10">
        <v>81.180000000000007</v>
      </c>
      <c r="I30" s="10">
        <v>72.59</v>
      </c>
      <c r="J30" s="9">
        <v>2</v>
      </c>
      <c r="K30" s="24"/>
      <c r="L30" s="5"/>
    </row>
    <row r="31" spans="1:12" s="7" customFormat="1" ht="28.5" customHeight="1" x14ac:dyDescent="0.15">
      <c r="A31" s="4">
        <v>28</v>
      </c>
      <c r="B31" s="4" t="str">
        <f>"范苏湘"</f>
        <v>范苏湘</v>
      </c>
      <c r="C31" s="4" t="s">
        <v>49</v>
      </c>
      <c r="D31" s="4" t="s">
        <v>41</v>
      </c>
      <c r="E31" s="4">
        <v>28</v>
      </c>
      <c r="F31" s="4" t="str">
        <f>"280726"</f>
        <v>280726</v>
      </c>
      <c r="G31" s="9">
        <v>71</v>
      </c>
      <c r="H31" s="10">
        <v>80.84</v>
      </c>
      <c r="I31" s="10">
        <v>75.92</v>
      </c>
      <c r="J31" s="9">
        <v>1</v>
      </c>
      <c r="K31" s="22" t="s">
        <v>54</v>
      </c>
      <c r="L31" s="27" t="s">
        <v>45</v>
      </c>
    </row>
    <row r="32" spans="1:12" s="7" customFormat="1" ht="20.100000000000001" customHeight="1" x14ac:dyDescent="0.15">
      <c r="A32" s="4">
        <v>29</v>
      </c>
      <c r="B32" s="4" t="str">
        <f>"陆晨月"</f>
        <v>陆晨月</v>
      </c>
      <c r="C32" s="4" t="s">
        <v>60</v>
      </c>
      <c r="D32" s="4" t="s">
        <v>41</v>
      </c>
      <c r="E32" s="4">
        <v>28</v>
      </c>
      <c r="F32" s="4" t="str">
        <f>"280614"</f>
        <v>280614</v>
      </c>
      <c r="G32" s="9">
        <v>69</v>
      </c>
      <c r="H32" s="10">
        <v>77.260000000000005</v>
      </c>
      <c r="I32" s="10">
        <v>73.13</v>
      </c>
      <c r="J32" s="9">
        <v>2</v>
      </c>
      <c r="K32" s="23"/>
      <c r="L32" s="28"/>
    </row>
    <row r="33" spans="1:12" s="7" customFormat="1" ht="28.5" customHeight="1" x14ac:dyDescent="0.15">
      <c r="A33" s="4">
        <v>30</v>
      </c>
      <c r="B33" s="4" t="str">
        <f>"俞紫凌"</f>
        <v>俞紫凌</v>
      </c>
      <c r="C33" s="4" t="s">
        <v>49</v>
      </c>
      <c r="D33" s="4" t="s">
        <v>41</v>
      </c>
      <c r="E33" s="4">
        <v>28</v>
      </c>
      <c r="F33" s="4" t="str">
        <f>"280604"</f>
        <v>280604</v>
      </c>
      <c r="G33" s="9">
        <v>61</v>
      </c>
      <c r="H33" s="10">
        <v>79</v>
      </c>
      <c r="I33" s="10">
        <v>70</v>
      </c>
      <c r="J33" s="9">
        <v>4</v>
      </c>
      <c r="K33" s="23"/>
      <c r="L33" s="28"/>
    </row>
    <row r="34" spans="1:12" s="14" customFormat="1" ht="15.75" customHeight="1" x14ac:dyDescent="0.15">
      <c r="A34" s="4">
        <v>31</v>
      </c>
      <c r="B34" s="2" t="str">
        <f>"刘意"</f>
        <v>刘意</v>
      </c>
      <c r="C34" s="2" t="s">
        <v>50</v>
      </c>
      <c r="D34" s="4" t="s">
        <v>41</v>
      </c>
      <c r="E34" s="2">
        <v>28</v>
      </c>
      <c r="F34" s="2" t="str">
        <f>"280635"</f>
        <v>280635</v>
      </c>
      <c r="G34" s="16">
        <v>62</v>
      </c>
      <c r="H34" s="17">
        <v>71.02</v>
      </c>
      <c r="I34" s="17">
        <v>66.509999999999991</v>
      </c>
      <c r="J34" s="16">
        <v>5</v>
      </c>
      <c r="K34" s="24"/>
      <c r="L34" s="29"/>
    </row>
    <row r="35" spans="1:12" s="7" customFormat="1" ht="20.100000000000001" customHeight="1" x14ac:dyDescent="0.15">
      <c r="A35" s="4">
        <v>32</v>
      </c>
      <c r="B35" s="4" t="str">
        <f>"朱佳秋"</f>
        <v>朱佳秋</v>
      </c>
      <c r="C35" s="4" t="str">
        <f>"南京医科大学康达学院"</f>
        <v>南京医科大学康达学院</v>
      </c>
      <c r="D35" s="4" t="s">
        <v>42</v>
      </c>
      <c r="E35" s="4">
        <v>29</v>
      </c>
      <c r="F35" s="4" t="str">
        <f>"290902"</f>
        <v>290902</v>
      </c>
      <c r="G35" s="9">
        <v>73</v>
      </c>
      <c r="H35" s="10">
        <v>73.680000000000007</v>
      </c>
      <c r="I35" s="10">
        <v>73.34</v>
      </c>
      <c r="J35" s="9">
        <v>1</v>
      </c>
      <c r="K35" s="22" t="s">
        <v>29</v>
      </c>
      <c r="L35" s="5"/>
    </row>
    <row r="36" spans="1:12" s="7" customFormat="1" ht="24" customHeight="1" x14ac:dyDescent="0.15">
      <c r="A36" s="4">
        <v>33</v>
      </c>
      <c r="B36" s="4" t="str">
        <f>"苏诗琪"</f>
        <v>苏诗琪</v>
      </c>
      <c r="C36" s="4" t="str">
        <f>"湖北医药学院"</f>
        <v>湖北医药学院</v>
      </c>
      <c r="D36" s="4" t="s">
        <v>42</v>
      </c>
      <c r="E36" s="4">
        <v>29</v>
      </c>
      <c r="F36" s="4" t="str">
        <f>"290916"</f>
        <v>290916</v>
      </c>
      <c r="G36" s="9">
        <v>60</v>
      </c>
      <c r="H36" s="10">
        <v>79.680000000000007</v>
      </c>
      <c r="I36" s="10">
        <v>69.84</v>
      </c>
      <c r="J36" s="9">
        <v>2</v>
      </c>
      <c r="K36" s="24"/>
      <c r="L36" s="5"/>
    </row>
    <row r="37" spans="1:12" s="7" customFormat="1" ht="42.75" customHeight="1" x14ac:dyDescent="0.15">
      <c r="A37" s="4">
        <v>34</v>
      </c>
      <c r="B37" s="4" t="str">
        <f>"杨蕾"</f>
        <v>杨蕾</v>
      </c>
      <c r="C37" s="4" t="str">
        <f>"南京中医药大学"</f>
        <v>南京中医药大学</v>
      </c>
      <c r="D37" s="4" t="s">
        <v>37</v>
      </c>
      <c r="E37" s="4">
        <v>30</v>
      </c>
      <c r="F37" s="4" t="str">
        <f>"301101"</f>
        <v>301101</v>
      </c>
      <c r="G37" s="9">
        <v>81</v>
      </c>
      <c r="H37" s="10">
        <v>75.7</v>
      </c>
      <c r="I37" s="10">
        <v>78.349999999999994</v>
      </c>
      <c r="J37" s="9">
        <v>1</v>
      </c>
      <c r="K37" s="11" t="s">
        <v>53</v>
      </c>
      <c r="L37" s="5"/>
    </row>
    <row r="38" spans="1:12" s="7" customFormat="1" ht="20.100000000000001" customHeight="1" x14ac:dyDescent="0.15">
      <c r="A38" s="4">
        <v>35</v>
      </c>
      <c r="B38" s="4" t="str">
        <f>"陈婷"</f>
        <v>陈婷</v>
      </c>
      <c r="C38" s="4" t="str">
        <f>"南通大学"</f>
        <v>南通大学</v>
      </c>
      <c r="D38" s="4" t="s">
        <v>43</v>
      </c>
      <c r="E38" s="4">
        <v>32</v>
      </c>
      <c r="F38" s="4" t="str">
        <f>"320324"</f>
        <v>320324</v>
      </c>
      <c r="G38" s="9">
        <v>87</v>
      </c>
      <c r="H38" s="10">
        <v>81.099999999999994</v>
      </c>
      <c r="I38" s="10">
        <v>84.05</v>
      </c>
      <c r="J38" s="9">
        <v>1</v>
      </c>
      <c r="K38" s="22" t="s">
        <v>59</v>
      </c>
      <c r="L38" s="30" t="s">
        <v>32</v>
      </c>
    </row>
    <row r="39" spans="1:12" s="7" customFormat="1" ht="20.100000000000001" customHeight="1" x14ac:dyDescent="0.15">
      <c r="A39" s="4">
        <v>36</v>
      </c>
      <c r="B39" s="4" t="str">
        <f>"卫凌芸"</f>
        <v>卫凌芸</v>
      </c>
      <c r="C39" s="4" t="str">
        <f>"无锡太湖学院"</f>
        <v>无锡太湖学院</v>
      </c>
      <c r="D39" s="4" t="s">
        <v>43</v>
      </c>
      <c r="E39" s="4">
        <v>32</v>
      </c>
      <c r="F39" s="4" t="str">
        <f>"320316"</f>
        <v>320316</v>
      </c>
      <c r="G39" s="9">
        <v>83</v>
      </c>
      <c r="H39" s="10">
        <v>78.8</v>
      </c>
      <c r="I39" s="10">
        <v>80.900000000000006</v>
      </c>
      <c r="J39" s="9">
        <v>2</v>
      </c>
      <c r="K39" s="23"/>
      <c r="L39" s="31"/>
    </row>
    <row r="40" spans="1:12" s="7" customFormat="1" ht="20.100000000000001" customHeight="1" x14ac:dyDescent="0.15">
      <c r="A40" s="4">
        <v>37</v>
      </c>
      <c r="B40" s="4" t="str">
        <f>"陈任涵"</f>
        <v>陈任涵</v>
      </c>
      <c r="C40" s="4" t="str">
        <f>"南京中医药大学"</f>
        <v>南京中医药大学</v>
      </c>
      <c r="D40" s="4" t="s">
        <v>43</v>
      </c>
      <c r="E40" s="4">
        <v>32</v>
      </c>
      <c r="F40" s="4" t="str">
        <f>"320325"</f>
        <v>320325</v>
      </c>
      <c r="G40" s="9">
        <v>80</v>
      </c>
      <c r="H40" s="10">
        <v>77.099999999999994</v>
      </c>
      <c r="I40" s="10">
        <v>78.55</v>
      </c>
      <c r="J40" s="9">
        <v>4</v>
      </c>
      <c r="K40" s="23"/>
      <c r="L40" s="31"/>
    </row>
    <row r="41" spans="1:12" s="7" customFormat="1" ht="20.100000000000001" customHeight="1" x14ac:dyDescent="0.15">
      <c r="A41" s="4">
        <v>38</v>
      </c>
      <c r="B41" s="4" t="str">
        <f>"孙磊"</f>
        <v>孙磊</v>
      </c>
      <c r="C41" s="4" t="str">
        <f>"江苏大学京江学院"</f>
        <v>江苏大学京江学院</v>
      </c>
      <c r="D41" s="4" t="s">
        <v>43</v>
      </c>
      <c r="E41" s="4">
        <v>32</v>
      </c>
      <c r="F41" s="4" t="str">
        <f>"320521"</f>
        <v>320521</v>
      </c>
      <c r="G41" s="9">
        <v>78</v>
      </c>
      <c r="H41" s="10">
        <v>76.099999999999994</v>
      </c>
      <c r="I41" s="10">
        <v>77.05</v>
      </c>
      <c r="J41" s="9">
        <v>5</v>
      </c>
      <c r="K41" s="23"/>
      <c r="L41" s="31"/>
    </row>
    <row r="42" spans="1:12" s="7" customFormat="1" ht="22.5" customHeight="1" x14ac:dyDescent="0.15">
      <c r="A42" s="4">
        <v>39</v>
      </c>
      <c r="B42" s="4" t="s">
        <v>30</v>
      </c>
      <c r="C42" s="4" t="s">
        <v>31</v>
      </c>
      <c r="D42" s="4" t="s">
        <v>43</v>
      </c>
      <c r="E42" s="4">
        <v>32</v>
      </c>
      <c r="F42" s="4">
        <v>320318</v>
      </c>
      <c r="G42" s="9">
        <v>77</v>
      </c>
      <c r="H42" s="10">
        <v>75.900000000000006</v>
      </c>
      <c r="I42" s="10">
        <v>76.45</v>
      </c>
      <c r="J42" s="9">
        <v>6</v>
      </c>
      <c r="K42" s="24"/>
      <c r="L42" s="32"/>
    </row>
    <row r="43" spans="1:12" s="7" customFormat="1" ht="20.100000000000001" customHeight="1" x14ac:dyDescent="0.15">
      <c r="A43" s="4">
        <v>40</v>
      </c>
      <c r="B43" s="4" t="str">
        <f>"陆雪滢"</f>
        <v>陆雪滢</v>
      </c>
      <c r="C43" s="4" t="s">
        <v>51</v>
      </c>
      <c r="D43" s="4" t="s">
        <v>43</v>
      </c>
      <c r="E43" s="4">
        <v>33</v>
      </c>
      <c r="F43" s="4" t="str">
        <f>"330432"</f>
        <v>330432</v>
      </c>
      <c r="G43" s="9">
        <v>97</v>
      </c>
      <c r="H43" s="10">
        <v>81.400000000000006</v>
      </c>
      <c r="I43" s="10">
        <v>89.2</v>
      </c>
      <c r="J43" s="9">
        <v>1</v>
      </c>
      <c r="K43" s="22" t="s">
        <v>33</v>
      </c>
      <c r="L43" s="5"/>
    </row>
    <row r="44" spans="1:12" s="7" customFormat="1" ht="20.100000000000001" customHeight="1" x14ac:dyDescent="0.15">
      <c r="A44" s="4">
        <v>41</v>
      </c>
      <c r="B44" s="4" t="str">
        <f>"袁卿卿"</f>
        <v>袁卿卿</v>
      </c>
      <c r="C44" s="4" t="s">
        <v>52</v>
      </c>
      <c r="D44" s="4" t="s">
        <v>43</v>
      </c>
      <c r="E44" s="4">
        <v>33</v>
      </c>
      <c r="F44" s="4" t="str">
        <f>"330124"</f>
        <v>330124</v>
      </c>
      <c r="G44" s="9">
        <v>89</v>
      </c>
      <c r="H44" s="10">
        <v>83</v>
      </c>
      <c r="I44" s="10">
        <v>86</v>
      </c>
      <c r="J44" s="9">
        <v>2</v>
      </c>
      <c r="K44" s="23"/>
      <c r="L44" s="5"/>
    </row>
    <row r="45" spans="1:12" s="7" customFormat="1" ht="34.5" customHeight="1" x14ac:dyDescent="0.15">
      <c r="A45" s="4">
        <v>42</v>
      </c>
      <c r="B45" s="4" t="str">
        <f>"陆焱慧"</f>
        <v>陆焱慧</v>
      </c>
      <c r="C45" s="4" t="s">
        <v>48</v>
      </c>
      <c r="D45" s="4" t="s">
        <v>43</v>
      </c>
      <c r="E45" s="4">
        <v>33</v>
      </c>
      <c r="F45" s="4" t="str">
        <f>"330120"</f>
        <v>330120</v>
      </c>
      <c r="G45" s="9">
        <v>88</v>
      </c>
      <c r="H45" s="10">
        <v>83.6</v>
      </c>
      <c r="I45" s="10">
        <v>85.8</v>
      </c>
      <c r="J45" s="9">
        <v>3</v>
      </c>
      <c r="K45" s="24"/>
      <c r="L45" s="5"/>
    </row>
  </sheetData>
  <mergeCells count="14">
    <mergeCell ref="L31:L34"/>
    <mergeCell ref="L38:L42"/>
    <mergeCell ref="A2:L2"/>
    <mergeCell ref="K29:K30"/>
    <mergeCell ref="K31:K34"/>
    <mergeCell ref="K35:K36"/>
    <mergeCell ref="K38:K42"/>
    <mergeCell ref="L14:L22"/>
    <mergeCell ref="L26:L28"/>
    <mergeCell ref="K43:K45"/>
    <mergeCell ref="K26:K28"/>
    <mergeCell ref="K4:K5"/>
    <mergeCell ref="K7:K8"/>
    <mergeCell ref="K14:K22"/>
  </mergeCells>
  <phoneticPr fontId="18" type="noConversion"/>
  <pageMargins left="0.39370078740157483" right="0.70866141732283472" top="0.74803149606299213" bottom="0.74803149606299213" header="0.31496062992125984" footer="0.31496062992125984"/>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公示</vt:lpstr>
      <vt:lpstr>Sheet1</vt:lpstr>
      <vt:lpstr>公示!Print_Titles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微软用户</cp:lastModifiedBy>
  <cp:lastPrinted>2021-06-16T08:14:13Z</cp:lastPrinted>
  <dcterms:created xsi:type="dcterms:W3CDTF">2020-10-19T01:04:10Z</dcterms:created>
  <dcterms:modified xsi:type="dcterms:W3CDTF">2021-06-16T08:42:42Z</dcterms:modified>
</cp:coreProperties>
</file>