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8"/>
  </bookViews>
  <sheets>
    <sheet name="01岗" sheetId="1" r:id="rId1"/>
    <sheet name="02岗" sheetId="17" r:id="rId2"/>
    <sheet name="03岗" sheetId="9" r:id="rId3"/>
    <sheet name="05岗" sheetId="2" r:id="rId4"/>
    <sheet name="06岗" sheetId="5" r:id="rId5"/>
    <sheet name="07岗" sheetId="10" r:id="rId6"/>
    <sheet name="08岗" sheetId="13" r:id="rId7"/>
    <sheet name="09岗" sheetId="3" r:id="rId8"/>
    <sheet name="11岗" sheetId="4" r:id="rId9"/>
    <sheet name="13岗" sheetId="6" r:id="rId10"/>
    <sheet name="14岗" sheetId="14" r:id="rId11"/>
    <sheet name="15岗" sheetId="15" r:id="rId12"/>
    <sheet name="17岗" sheetId="12" r:id="rId13"/>
    <sheet name="18岗" sheetId="11" r:id="rId14"/>
    <sheet name="19岗" sheetId="8" r:id="rId15"/>
    <sheet name="23岗" sheetId="16" r:id="rId16"/>
    <sheet name="26岗" sheetId="7" r:id="rId17"/>
    <sheet name="27岗" sheetId="18" r:id="rId18"/>
  </sheets>
  <calcPr calcId="144525"/>
</workbook>
</file>

<file path=xl/sharedStrings.xml><?xml version="1.0" encoding="utf-8"?>
<sst xmlns="http://schemas.openxmlformats.org/spreadsheetml/2006/main" count="683" uniqueCount="103">
  <si>
    <t>伊金霍洛旗公开招聘医疗卫生专业技术人员（校园招聘）面试成绩表</t>
  </si>
  <si>
    <t>序号</t>
  </si>
  <si>
    <t>报考医院</t>
  </si>
  <si>
    <t>岗位代码</t>
  </si>
  <si>
    <t>岗位名称</t>
  </si>
  <si>
    <t>姓名</t>
  </si>
  <si>
    <t>性别</t>
  </si>
  <si>
    <t xml:space="preserve">面试成绩 </t>
  </si>
  <si>
    <t>伊金霍洛旗人民医院本院</t>
  </si>
  <si>
    <t>01</t>
  </si>
  <si>
    <t>临床岗位</t>
  </si>
  <si>
    <t>王慧</t>
  </si>
  <si>
    <t>女</t>
  </si>
  <si>
    <t>王嘉书</t>
  </si>
  <si>
    <t>李娜</t>
  </si>
  <si>
    <t>李杰</t>
  </si>
  <si>
    <t>男</t>
  </si>
  <si>
    <t>刘佳伟</t>
  </si>
  <si>
    <t>梁安琪</t>
  </si>
  <si>
    <t>杨玉蓉</t>
  </si>
  <si>
    <t>王秋昕</t>
  </si>
  <si>
    <t>李云飞</t>
  </si>
  <si>
    <t>赵丽颖</t>
  </si>
  <si>
    <t>祁慧圆</t>
  </si>
  <si>
    <t>张慧敏</t>
  </si>
  <si>
    <t>吴楠</t>
  </si>
  <si>
    <t>郭浩</t>
  </si>
  <si>
    <t>侯超</t>
  </si>
  <si>
    <t>张加明</t>
  </si>
  <si>
    <t>李文辉</t>
  </si>
  <si>
    <t>王志颖</t>
  </si>
  <si>
    <t>杨敏</t>
  </si>
  <si>
    <t>解彦军</t>
  </si>
  <si>
    <t>刘鹏</t>
  </si>
  <si>
    <t>吴尧</t>
  </si>
  <si>
    <t>陶欣超</t>
  </si>
  <si>
    <t>郅海平</t>
  </si>
  <si>
    <t>王紫晗</t>
  </si>
  <si>
    <t>高佳嵘</t>
  </si>
  <si>
    <t>顾庚</t>
  </si>
  <si>
    <t>缺考</t>
  </si>
  <si>
    <t>刘禄</t>
  </si>
  <si>
    <t>张文帅</t>
  </si>
  <si>
    <t>曹智</t>
  </si>
  <si>
    <t>面试成绩</t>
  </si>
  <si>
    <t>临床岗位（蒙汉兼通）</t>
  </si>
  <si>
    <t>医学影像岗位</t>
  </si>
  <si>
    <t>05</t>
  </si>
  <si>
    <t>医院信息系统岗位</t>
  </si>
  <si>
    <t>赵星渊</t>
  </si>
  <si>
    <t>吴越</t>
  </si>
  <si>
    <t>渠鑫源</t>
  </si>
  <si>
    <t>06</t>
  </si>
  <si>
    <t>医学检验岗位</t>
  </si>
  <si>
    <t>郅佳琦</t>
  </si>
  <si>
    <t>王智凯</t>
  </si>
  <si>
    <t>王梦媛</t>
  </si>
  <si>
    <t>张雪</t>
  </si>
  <si>
    <t>石辛</t>
  </si>
  <si>
    <t>赵青</t>
  </si>
  <si>
    <t>杨普超</t>
  </si>
  <si>
    <t>周敏敏</t>
  </si>
  <si>
    <t>王星月</t>
  </si>
  <si>
    <t>高哲</t>
  </si>
  <si>
    <t>高旭</t>
  </si>
  <si>
    <t>任静</t>
  </si>
  <si>
    <t>丁春叶</t>
  </si>
  <si>
    <t>郝霞</t>
  </si>
  <si>
    <t>刘玲佟</t>
  </si>
  <si>
    <t>刘宏愿</t>
  </si>
  <si>
    <t>孙小慧</t>
  </si>
  <si>
    <t>王凯</t>
  </si>
  <si>
    <t>刘浩宇</t>
  </si>
  <si>
    <t>甘雯雯</t>
  </si>
  <si>
    <t>贺荣荣</t>
  </si>
  <si>
    <t>高岑璐</t>
  </si>
  <si>
    <t>靳旻翰</t>
  </si>
  <si>
    <t>徐雪霞</t>
  </si>
  <si>
    <t>文晓莎</t>
  </si>
  <si>
    <t>贾瑷荣</t>
  </si>
  <si>
    <t>申慧洋</t>
  </si>
  <si>
    <t>口腔医学岗位</t>
  </si>
  <si>
    <t>临床药学岗位</t>
  </si>
  <si>
    <t>伊金霍洛旗妇幼保健计划生育服务中心</t>
  </si>
  <si>
    <t>09</t>
  </si>
  <si>
    <t>张昕</t>
  </si>
  <si>
    <t>刘雅茹</t>
  </si>
  <si>
    <t>周海玲</t>
  </si>
  <si>
    <t>侯志霞</t>
  </si>
  <si>
    <t>付若暄</t>
  </si>
  <si>
    <t>11</t>
  </si>
  <si>
    <t>高娜</t>
  </si>
  <si>
    <t>刘轩均</t>
  </si>
  <si>
    <t>穆佳乐</t>
  </si>
  <si>
    <t>张鑫</t>
  </si>
  <si>
    <t>白敏</t>
  </si>
  <si>
    <t>药学岗位（中药学）</t>
  </si>
  <si>
    <t>药学岗位（西药学）</t>
  </si>
  <si>
    <t>预防医学岗位</t>
  </si>
  <si>
    <t>卫生检验岗位</t>
  </si>
  <si>
    <t>伊金霍洛旗蒙医综合医院</t>
  </si>
  <si>
    <t>蒙药制剂岗位</t>
  </si>
  <si>
    <t>医学检验岗位（蒙汉兼通）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</si>
</sst>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P18" sqref="P18"/>
    </sheetView>
  </sheetViews>
  <sheetFormatPr defaultColWidth="9" defaultRowHeight="22" customHeight="1" outlineLevelCol="6"/>
  <cols>
    <col min="2" max="2" width="23.375" style="11" customWidth="1"/>
    <col min="4" max="4" width="10.5" customWidth="1"/>
    <col min="7" max="7" width="40.125" style="11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3" t="s">
        <v>7</v>
      </c>
    </row>
    <row r="3" customHeight="1" spans="1:7">
      <c r="A3" s="16">
        <v>1</v>
      </c>
      <c r="B3" s="16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6">
        <v>89.01</v>
      </c>
    </row>
    <row r="4" customHeight="1" spans="1:7">
      <c r="A4" s="16">
        <v>2</v>
      </c>
      <c r="B4" s="16" t="s">
        <v>8</v>
      </c>
      <c r="C4" s="17" t="s">
        <v>9</v>
      </c>
      <c r="D4" s="17" t="s">
        <v>10</v>
      </c>
      <c r="E4" s="17" t="s">
        <v>13</v>
      </c>
      <c r="F4" s="17" t="s">
        <v>12</v>
      </c>
      <c r="G4" s="16">
        <v>88.28</v>
      </c>
    </row>
    <row r="5" customHeight="1" spans="1:7">
      <c r="A5" s="16">
        <v>3</v>
      </c>
      <c r="B5" s="16" t="s">
        <v>8</v>
      </c>
      <c r="C5" s="17" t="s">
        <v>9</v>
      </c>
      <c r="D5" s="17" t="s">
        <v>10</v>
      </c>
      <c r="E5" s="17" t="s">
        <v>14</v>
      </c>
      <c r="F5" s="17" t="s">
        <v>12</v>
      </c>
      <c r="G5" s="16">
        <v>86.09</v>
      </c>
    </row>
    <row r="6" customHeight="1" spans="1:7">
      <c r="A6" s="16">
        <v>4</v>
      </c>
      <c r="B6" s="16" t="s">
        <v>8</v>
      </c>
      <c r="C6" s="17" t="s">
        <v>9</v>
      </c>
      <c r="D6" s="17" t="s">
        <v>10</v>
      </c>
      <c r="E6" s="17" t="s">
        <v>15</v>
      </c>
      <c r="F6" s="17" t="s">
        <v>16</v>
      </c>
      <c r="G6" s="18">
        <v>84.9</v>
      </c>
    </row>
    <row r="7" customHeight="1" spans="1:7">
      <c r="A7" s="16">
        <v>5</v>
      </c>
      <c r="B7" s="16" t="s">
        <v>8</v>
      </c>
      <c r="C7" s="17" t="s">
        <v>9</v>
      </c>
      <c r="D7" s="17" t="s">
        <v>10</v>
      </c>
      <c r="E7" s="17" t="s">
        <v>17</v>
      </c>
      <c r="F7" s="17" t="s">
        <v>16</v>
      </c>
      <c r="G7" s="16">
        <v>81.72</v>
      </c>
    </row>
    <row r="8" customHeight="1" spans="1:7">
      <c r="A8" s="16">
        <v>6</v>
      </c>
      <c r="B8" s="16" t="s">
        <v>8</v>
      </c>
      <c r="C8" s="17" t="s">
        <v>9</v>
      </c>
      <c r="D8" s="17" t="s">
        <v>10</v>
      </c>
      <c r="E8" s="17" t="s">
        <v>18</v>
      </c>
      <c r="F8" s="17" t="s">
        <v>12</v>
      </c>
      <c r="G8" s="16">
        <v>80.12</v>
      </c>
    </row>
    <row r="9" customHeight="1" spans="1:7">
      <c r="A9" s="16">
        <v>7</v>
      </c>
      <c r="B9" s="16" t="s">
        <v>8</v>
      </c>
      <c r="C9" s="17" t="s">
        <v>9</v>
      </c>
      <c r="D9" s="17" t="s">
        <v>10</v>
      </c>
      <c r="E9" s="17" t="s">
        <v>19</v>
      </c>
      <c r="F9" s="17" t="s">
        <v>12</v>
      </c>
      <c r="G9" s="16">
        <v>78.85</v>
      </c>
    </row>
    <row r="10" customHeight="1" spans="1:7">
      <c r="A10" s="16">
        <v>8</v>
      </c>
      <c r="B10" s="16" t="s">
        <v>8</v>
      </c>
      <c r="C10" s="17" t="s">
        <v>9</v>
      </c>
      <c r="D10" s="17" t="s">
        <v>10</v>
      </c>
      <c r="E10" s="17" t="s">
        <v>20</v>
      </c>
      <c r="F10" s="17" t="s">
        <v>12</v>
      </c>
      <c r="G10" s="16">
        <v>78.82</v>
      </c>
    </row>
    <row r="11" customHeight="1" spans="1:7">
      <c r="A11" s="16">
        <v>9</v>
      </c>
      <c r="B11" s="16" t="s">
        <v>8</v>
      </c>
      <c r="C11" s="17" t="s">
        <v>9</v>
      </c>
      <c r="D11" s="17" t="s">
        <v>10</v>
      </c>
      <c r="E11" s="17" t="s">
        <v>21</v>
      </c>
      <c r="F11" s="17" t="s">
        <v>16</v>
      </c>
      <c r="G11" s="16">
        <v>78.56</v>
      </c>
    </row>
    <row r="12" customHeight="1" spans="1:7">
      <c r="A12" s="16">
        <v>10</v>
      </c>
      <c r="B12" s="16" t="s">
        <v>8</v>
      </c>
      <c r="C12" s="17" t="s">
        <v>9</v>
      </c>
      <c r="D12" s="17" t="s">
        <v>10</v>
      </c>
      <c r="E12" s="17" t="s">
        <v>22</v>
      </c>
      <c r="F12" s="17" t="s">
        <v>12</v>
      </c>
      <c r="G12" s="16">
        <v>77.96</v>
      </c>
    </row>
    <row r="13" customHeight="1" spans="1:7">
      <c r="A13" s="16">
        <v>11</v>
      </c>
      <c r="B13" s="16" t="s">
        <v>8</v>
      </c>
      <c r="C13" s="17" t="s">
        <v>9</v>
      </c>
      <c r="D13" s="17" t="s">
        <v>10</v>
      </c>
      <c r="E13" s="17" t="s">
        <v>23</v>
      </c>
      <c r="F13" s="17" t="s">
        <v>12</v>
      </c>
      <c r="G13" s="16">
        <v>75.45</v>
      </c>
    </row>
    <row r="14" customHeight="1" spans="1:7">
      <c r="A14" s="16">
        <v>12</v>
      </c>
      <c r="B14" s="16" t="s">
        <v>8</v>
      </c>
      <c r="C14" s="17" t="s">
        <v>9</v>
      </c>
      <c r="D14" s="17" t="s">
        <v>10</v>
      </c>
      <c r="E14" s="17" t="s">
        <v>24</v>
      </c>
      <c r="F14" s="17" t="s">
        <v>12</v>
      </c>
      <c r="G14" s="16">
        <v>74.97</v>
      </c>
    </row>
    <row r="15" customHeight="1" spans="1:7">
      <c r="A15" s="3">
        <v>13</v>
      </c>
      <c r="B15" s="3" t="s">
        <v>8</v>
      </c>
      <c r="C15" s="9" t="s">
        <v>9</v>
      </c>
      <c r="D15" s="9" t="s">
        <v>10</v>
      </c>
      <c r="E15" s="9" t="s">
        <v>25</v>
      </c>
      <c r="F15" s="9" t="s">
        <v>16</v>
      </c>
      <c r="G15" s="3">
        <v>74.54</v>
      </c>
    </row>
    <row r="16" customHeight="1" spans="1:7">
      <c r="A16" s="3">
        <v>14</v>
      </c>
      <c r="B16" s="3" t="s">
        <v>8</v>
      </c>
      <c r="C16" s="9" t="s">
        <v>9</v>
      </c>
      <c r="D16" s="9" t="s">
        <v>10</v>
      </c>
      <c r="E16" s="9" t="s">
        <v>26</v>
      </c>
      <c r="F16" s="9" t="s">
        <v>16</v>
      </c>
      <c r="G16" s="3">
        <v>74.43</v>
      </c>
    </row>
    <row r="17" customHeight="1" spans="1:7">
      <c r="A17" s="3">
        <v>15</v>
      </c>
      <c r="B17" s="3" t="s">
        <v>8</v>
      </c>
      <c r="C17" s="9" t="s">
        <v>9</v>
      </c>
      <c r="D17" s="9" t="s">
        <v>10</v>
      </c>
      <c r="E17" s="9" t="s">
        <v>27</v>
      </c>
      <c r="F17" s="9" t="s">
        <v>16</v>
      </c>
      <c r="G17" s="3">
        <v>74.21</v>
      </c>
    </row>
    <row r="18" customHeight="1" spans="1:7">
      <c r="A18" s="3">
        <v>16</v>
      </c>
      <c r="B18" s="3" t="s">
        <v>8</v>
      </c>
      <c r="C18" s="9" t="s">
        <v>9</v>
      </c>
      <c r="D18" s="9" t="s">
        <v>10</v>
      </c>
      <c r="E18" s="9" t="s">
        <v>28</v>
      </c>
      <c r="F18" s="9" t="s">
        <v>12</v>
      </c>
      <c r="G18" s="3">
        <v>73.95</v>
      </c>
    </row>
    <row r="19" customHeight="1" spans="1:7">
      <c r="A19" s="3">
        <v>17</v>
      </c>
      <c r="B19" s="3" t="s">
        <v>8</v>
      </c>
      <c r="C19" s="9" t="s">
        <v>9</v>
      </c>
      <c r="D19" s="9" t="s">
        <v>10</v>
      </c>
      <c r="E19" s="9" t="s">
        <v>29</v>
      </c>
      <c r="F19" s="9" t="s">
        <v>16</v>
      </c>
      <c r="G19" s="3">
        <v>72.87</v>
      </c>
    </row>
    <row r="20" customHeight="1" spans="1:7">
      <c r="A20" s="3">
        <v>18</v>
      </c>
      <c r="B20" s="3" t="s">
        <v>8</v>
      </c>
      <c r="C20" s="9" t="s">
        <v>9</v>
      </c>
      <c r="D20" s="9" t="s">
        <v>10</v>
      </c>
      <c r="E20" s="9" t="s">
        <v>30</v>
      </c>
      <c r="F20" s="9" t="s">
        <v>12</v>
      </c>
      <c r="G20" s="3">
        <v>72.57</v>
      </c>
    </row>
    <row r="21" customHeight="1" spans="1:7">
      <c r="A21" s="3">
        <v>19</v>
      </c>
      <c r="B21" s="3" t="s">
        <v>8</v>
      </c>
      <c r="C21" s="9" t="s">
        <v>9</v>
      </c>
      <c r="D21" s="9" t="s">
        <v>10</v>
      </c>
      <c r="E21" s="9" t="s">
        <v>31</v>
      </c>
      <c r="F21" s="9" t="s">
        <v>12</v>
      </c>
      <c r="G21" s="3">
        <v>72.56</v>
      </c>
    </row>
    <row r="22" customHeight="1" spans="1:7">
      <c r="A22" s="3">
        <v>20</v>
      </c>
      <c r="B22" s="3" t="s">
        <v>8</v>
      </c>
      <c r="C22" s="9" t="s">
        <v>9</v>
      </c>
      <c r="D22" s="9" t="s">
        <v>10</v>
      </c>
      <c r="E22" s="9" t="s">
        <v>32</v>
      </c>
      <c r="F22" s="9" t="s">
        <v>16</v>
      </c>
      <c r="G22" s="3">
        <v>71.68</v>
      </c>
    </row>
    <row r="23" customHeight="1" spans="1:7">
      <c r="A23" s="3">
        <v>21</v>
      </c>
      <c r="B23" s="3" t="s">
        <v>8</v>
      </c>
      <c r="C23" s="9" t="s">
        <v>9</v>
      </c>
      <c r="D23" s="9" t="s">
        <v>10</v>
      </c>
      <c r="E23" s="9" t="s">
        <v>33</v>
      </c>
      <c r="F23" s="9" t="s">
        <v>16</v>
      </c>
      <c r="G23" s="3">
        <v>70.66</v>
      </c>
    </row>
    <row r="24" customHeight="1" spans="1:7">
      <c r="A24" s="3">
        <v>22</v>
      </c>
      <c r="B24" s="3" t="s">
        <v>8</v>
      </c>
      <c r="C24" s="9" t="s">
        <v>9</v>
      </c>
      <c r="D24" s="9" t="s">
        <v>10</v>
      </c>
      <c r="E24" s="9" t="s">
        <v>34</v>
      </c>
      <c r="F24" s="9" t="s">
        <v>16</v>
      </c>
      <c r="G24" s="3">
        <v>70.35</v>
      </c>
    </row>
    <row r="25" customHeight="1" spans="1:7">
      <c r="A25" s="3">
        <v>23</v>
      </c>
      <c r="B25" s="3" t="s">
        <v>8</v>
      </c>
      <c r="C25" s="9" t="s">
        <v>9</v>
      </c>
      <c r="D25" s="9" t="s">
        <v>10</v>
      </c>
      <c r="E25" s="9" t="s">
        <v>35</v>
      </c>
      <c r="F25" s="9" t="s">
        <v>16</v>
      </c>
      <c r="G25" s="3">
        <v>69.49</v>
      </c>
    </row>
    <row r="26" customHeight="1" spans="1:7">
      <c r="A26" s="3">
        <v>24</v>
      </c>
      <c r="B26" s="3" t="s">
        <v>8</v>
      </c>
      <c r="C26" s="9" t="s">
        <v>9</v>
      </c>
      <c r="D26" s="9" t="s">
        <v>10</v>
      </c>
      <c r="E26" s="9" t="s">
        <v>36</v>
      </c>
      <c r="F26" s="9" t="s">
        <v>16</v>
      </c>
      <c r="G26" s="3">
        <v>69.06</v>
      </c>
    </row>
    <row r="27" customHeight="1" spans="1:7">
      <c r="A27" s="3">
        <v>25</v>
      </c>
      <c r="B27" s="3" t="s">
        <v>8</v>
      </c>
      <c r="C27" s="9" t="s">
        <v>9</v>
      </c>
      <c r="D27" s="9" t="s">
        <v>10</v>
      </c>
      <c r="E27" s="9" t="s">
        <v>37</v>
      </c>
      <c r="F27" s="9" t="s">
        <v>12</v>
      </c>
      <c r="G27" s="3">
        <v>67.18</v>
      </c>
    </row>
    <row r="28" customHeight="1" spans="1:7">
      <c r="A28" s="3">
        <v>26</v>
      </c>
      <c r="B28" s="3" t="s">
        <v>8</v>
      </c>
      <c r="C28" s="9" t="s">
        <v>9</v>
      </c>
      <c r="D28" s="9" t="s">
        <v>10</v>
      </c>
      <c r="E28" s="9" t="s">
        <v>38</v>
      </c>
      <c r="F28" s="9" t="s">
        <v>12</v>
      </c>
      <c r="G28" s="3">
        <v>66.79</v>
      </c>
    </row>
    <row r="29" customHeight="1" spans="1:7">
      <c r="A29" s="3">
        <v>27</v>
      </c>
      <c r="B29" s="3" t="s">
        <v>8</v>
      </c>
      <c r="C29" s="9" t="s">
        <v>9</v>
      </c>
      <c r="D29" s="9" t="s">
        <v>10</v>
      </c>
      <c r="E29" s="9" t="s">
        <v>39</v>
      </c>
      <c r="F29" s="9" t="s">
        <v>16</v>
      </c>
      <c r="G29" s="3" t="s">
        <v>40</v>
      </c>
    </row>
    <row r="30" customHeight="1" spans="1:7">
      <c r="A30" s="3">
        <v>28</v>
      </c>
      <c r="B30" s="3" t="s">
        <v>8</v>
      </c>
      <c r="C30" s="9" t="s">
        <v>9</v>
      </c>
      <c r="D30" s="9" t="s">
        <v>10</v>
      </c>
      <c r="E30" s="9" t="s">
        <v>41</v>
      </c>
      <c r="F30" s="9" t="s">
        <v>16</v>
      </c>
      <c r="G30" s="3" t="s">
        <v>40</v>
      </c>
    </row>
    <row r="31" customHeight="1" spans="1:7">
      <c r="A31" s="3">
        <v>29</v>
      </c>
      <c r="B31" s="3" t="s">
        <v>8</v>
      </c>
      <c r="C31" s="9" t="s">
        <v>9</v>
      </c>
      <c r="D31" s="9" t="s">
        <v>10</v>
      </c>
      <c r="E31" s="9" t="s">
        <v>42</v>
      </c>
      <c r="F31" s="9" t="s">
        <v>16</v>
      </c>
      <c r="G31" s="3" t="s">
        <v>40</v>
      </c>
    </row>
    <row r="32" customHeight="1" spans="1:7">
      <c r="A32" s="3">
        <v>30</v>
      </c>
      <c r="B32" s="3" t="s">
        <v>8</v>
      </c>
      <c r="C32" s="9" t="s">
        <v>9</v>
      </c>
      <c r="D32" s="9" t="s">
        <v>10</v>
      </c>
      <c r="E32" s="9" t="s">
        <v>43</v>
      </c>
      <c r="F32" s="9" t="s">
        <v>16</v>
      </c>
      <c r="G32" s="3" t="s">
        <v>40</v>
      </c>
    </row>
  </sheetData>
  <sortState ref="A3:G32">
    <sortCondition ref="G3:G32" descending="1"/>
  </sortState>
  <mergeCells count="1">
    <mergeCell ref="A1:G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G24" sqref="G24"/>
    </sheetView>
  </sheetViews>
  <sheetFormatPr defaultColWidth="9" defaultRowHeight="24" customHeight="1" outlineLevelRow="6" outlineLevelCol="6"/>
  <cols>
    <col min="2" max="2" width="35.875" customWidth="1"/>
    <col min="4" max="4" width="13.75" customWidth="1"/>
    <col min="7" max="7" width="2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83</v>
      </c>
      <c r="C3" s="7" t="str">
        <f>"13"</f>
        <v>13</v>
      </c>
      <c r="D3" s="7" t="s">
        <v>53</v>
      </c>
      <c r="E3" s="7" t="str">
        <f>"许宏"</f>
        <v>许宏</v>
      </c>
      <c r="F3" s="7" t="str">
        <f>"女"</f>
        <v>女</v>
      </c>
      <c r="G3" s="6">
        <v>86.17</v>
      </c>
    </row>
    <row r="4" customHeight="1" spans="1:7">
      <c r="A4" s="3">
        <v>2</v>
      </c>
      <c r="B4" s="3" t="s">
        <v>83</v>
      </c>
      <c r="C4" s="9" t="str">
        <f>"13"</f>
        <v>13</v>
      </c>
      <c r="D4" s="9" t="s">
        <v>53</v>
      </c>
      <c r="E4" s="9" t="str">
        <f>"王瑾璇"</f>
        <v>王瑾璇</v>
      </c>
      <c r="F4" s="9" t="str">
        <f>"女"</f>
        <v>女</v>
      </c>
      <c r="G4" s="12">
        <v>74.5</v>
      </c>
    </row>
    <row r="5" customHeight="1" spans="1:7">
      <c r="A5" s="3">
        <v>3</v>
      </c>
      <c r="B5" s="3" t="s">
        <v>83</v>
      </c>
      <c r="C5" s="9" t="str">
        <f>"13"</f>
        <v>13</v>
      </c>
      <c r="D5" s="9" t="s">
        <v>53</v>
      </c>
      <c r="E5" s="9" t="str">
        <f>"郭轩敏"</f>
        <v>郭轩敏</v>
      </c>
      <c r="F5" s="9" t="str">
        <f>"女"</f>
        <v>女</v>
      </c>
      <c r="G5" s="3">
        <v>72.67</v>
      </c>
    </row>
    <row r="6" customHeight="1" spans="1:7">
      <c r="A6" s="3">
        <v>4</v>
      </c>
      <c r="B6" s="3" t="s">
        <v>83</v>
      </c>
      <c r="C6" s="9" t="str">
        <f t="shared" ref="C3:C7" si="0">"13"</f>
        <v>13</v>
      </c>
      <c r="D6" s="9" t="s">
        <v>53</v>
      </c>
      <c r="E6" s="9" t="str">
        <f>"邬静"</f>
        <v>邬静</v>
      </c>
      <c r="F6" s="9" t="str">
        <f t="shared" ref="F3:F7" si="1">"女"</f>
        <v>女</v>
      </c>
      <c r="G6" s="3">
        <v>70.67</v>
      </c>
    </row>
    <row r="7" customHeight="1" spans="1:7">
      <c r="A7" s="3">
        <v>5</v>
      </c>
      <c r="B7" s="3" t="s">
        <v>83</v>
      </c>
      <c r="C7" s="9" t="str">
        <f t="shared" si="0"/>
        <v>13</v>
      </c>
      <c r="D7" s="9" t="s">
        <v>53</v>
      </c>
      <c r="E7" s="9" t="str">
        <f>"李玲玲"</f>
        <v>李玲玲</v>
      </c>
      <c r="F7" s="9" t="str">
        <f t="shared" si="1"/>
        <v>女</v>
      </c>
      <c r="G7" s="3" t="s">
        <v>40</v>
      </c>
    </row>
  </sheetData>
  <sortState ref="A3:G7">
    <sortCondition ref="G3:G7" descending="1"/>
  </sortState>
  <mergeCells count="1">
    <mergeCell ref="A1:G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H20" sqref="H20"/>
    </sheetView>
  </sheetViews>
  <sheetFormatPr defaultColWidth="9" defaultRowHeight="26" customHeight="1" outlineLevelCol="6"/>
  <cols>
    <col min="2" max="2" width="34.875" customWidth="1"/>
    <col min="4" max="4" width="23" customWidth="1"/>
    <col min="7" max="7" width="17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13" t="s">
        <v>83</v>
      </c>
      <c r="C3" s="7" t="str">
        <f t="shared" ref="C3:C9" si="0">"14"</f>
        <v>14</v>
      </c>
      <c r="D3" s="8" t="s">
        <v>96</v>
      </c>
      <c r="E3" s="7" t="str">
        <f>"郭宇曦"</f>
        <v>郭宇曦</v>
      </c>
      <c r="F3" s="7" t="str">
        <f t="shared" ref="F3:F7" si="1">"女"</f>
        <v>女</v>
      </c>
      <c r="G3" s="14">
        <v>88</v>
      </c>
    </row>
    <row r="4" customHeight="1" spans="1:7">
      <c r="A4" s="3">
        <v>2</v>
      </c>
      <c r="B4" s="15" t="s">
        <v>83</v>
      </c>
      <c r="C4" s="9" t="str">
        <f t="shared" si="0"/>
        <v>14</v>
      </c>
      <c r="D4" s="10" t="s">
        <v>96</v>
      </c>
      <c r="E4" s="9" t="str">
        <f>"任静伊"</f>
        <v>任静伊</v>
      </c>
      <c r="F4" s="9" t="str">
        <f t="shared" si="1"/>
        <v>女</v>
      </c>
      <c r="G4" s="3">
        <v>81.33</v>
      </c>
    </row>
    <row r="5" customHeight="1" spans="1:7">
      <c r="A5" s="3">
        <v>3</v>
      </c>
      <c r="B5" s="15" t="s">
        <v>83</v>
      </c>
      <c r="C5" s="9" t="str">
        <f t="shared" si="0"/>
        <v>14</v>
      </c>
      <c r="D5" s="10" t="s">
        <v>96</v>
      </c>
      <c r="E5" s="9" t="str">
        <f>"王梓萱"</f>
        <v>王梓萱</v>
      </c>
      <c r="F5" s="9" t="str">
        <f t="shared" si="1"/>
        <v>女</v>
      </c>
      <c r="G5" s="12">
        <v>76</v>
      </c>
    </row>
    <row r="6" customHeight="1" spans="1:7">
      <c r="A6" s="3">
        <v>4</v>
      </c>
      <c r="B6" s="15" t="s">
        <v>83</v>
      </c>
      <c r="C6" s="9" t="str">
        <f t="shared" si="0"/>
        <v>14</v>
      </c>
      <c r="D6" s="10" t="s">
        <v>96</v>
      </c>
      <c r="E6" s="9" t="str">
        <f>"魏雪榕"</f>
        <v>魏雪榕</v>
      </c>
      <c r="F6" s="9" t="str">
        <f t="shared" si="1"/>
        <v>女</v>
      </c>
      <c r="G6" s="12">
        <v>9</v>
      </c>
    </row>
    <row r="7" customHeight="1" spans="1:7">
      <c r="A7" s="3">
        <v>5</v>
      </c>
      <c r="B7" s="15" t="s">
        <v>83</v>
      </c>
      <c r="C7" s="9" t="str">
        <f t="shared" si="0"/>
        <v>14</v>
      </c>
      <c r="D7" s="10" t="s">
        <v>96</v>
      </c>
      <c r="E7" s="9" t="str">
        <f>"高利霞"</f>
        <v>高利霞</v>
      </c>
      <c r="F7" s="9" t="str">
        <f t="shared" si="1"/>
        <v>女</v>
      </c>
      <c r="G7" s="3" t="s">
        <v>40</v>
      </c>
    </row>
    <row r="8" customHeight="1" spans="1:7">
      <c r="A8" s="3">
        <v>6</v>
      </c>
      <c r="B8" s="15" t="s">
        <v>83</v>
      </c>
      <c r="C8" s="9" t="str">
        <f t="shared" si="0"/>
        <v>14</v>
      </c>
      <c r="D8" s="10" t="s">
        <v>96</v>
      </c>
      <c r="E8" s="9" t="str">
        <f>"李鹏"</f>
        <v>李鹏</v>
      </c>
      <c r="F8" s="9" t="str">
        <f>"男"</f>
        <v>男</v>
      </c>
      <c r="G8" s="3" t="s">
        <v>40</v>
      </c>
    </row>
    <row r="9" customHeight="1" spans="1:7">
      <c r="A9" s="3">
        <v>7</v>
      </c>
      <c r="B9" s="15" t="s">
        <v>83</v>
      </c>
      <c r="C9" s="9" t="str">
        <f t="shared" si="0"/>
        <v>14</v>
      </c>
      <c r="D9" s="10" t="s">
        <v>96</v>
      </c>
      <c r="E9" s="9" t="str">
        <f>"王玉洁"</f>
        <v>王玉洁</v>
      </c>
      <c r="F9" s="9" t="str">
        <f>"女"</f>
        <v>女</v>
      </c>
      <c r="G9" s="3" t="s">
        <v>40</v>
      </c>
    </row>
  </sheetData>
  <sortState ref="A3:G9">
    <sortCondition ref="G3:G9" descending="1"/>
  </sortState>
  <mergeCells count="1">
    <mergeCell ref="A1:G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H20" sqref="H20"/>
    </sheetView>
  </sheetViews>
  <sheetFormatPr defaultColWidth="9" defaultRowHeight="28" customHeight="1" outlineLevelCol="6"/>
  <cols>
    <col min="2" max="2" width="33.125" customWidth="1"/>
    <col min="4" max="4" width="19.375" customWidth="1"/>
    <col min="7" max="7" width="1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13" t="s">
        <v>83</v>
      </c>
      <c r="C3" s="7" t="str">
        <f t="shared" ref="C3:C16" si="0">"15"</f>
        <v>15</v>
      </c>
      <c r="D3" s="8" t="s">
        <v>97</v>
      </c>
      <c r="E3" s="7" t="str">
        <f>"高玲芳"</f>
        <v>高玲芳</v>
      </c>
      <c r="F3" s="7" t="str">
        <f>"女"</f>
        <v>女</v>
      </c>
      <c r="G3" s="14">
        <v>85</v>
      </c>
    </row>
    <row r="4" customHeight="1" spans="1:7">
      <c r="A4" s="3">
        <v>2</v>
      </c>
      <c r="B4" s="15" t="s">
        <v>83</v>
      </c>
      <c r="C4" s="9" t="str">
        <f t="shared" si="0"/>
        <v>15</v>
      </c>
      <c r="D4" s="10" t="s">
        <v>97</v>
      </c>
      <c r="E4" s="9" t="str">
        <f>"庞雪"</f>
        <v>庞雪</v>
      </c>
      <c r="F4" s="9" t="str">
        <f>"女"</f>
        <v>女</v>
      </c>
      <c r="G4" s="3">
        <v>83.33</v>
      </c>
    </row>
    <row r="5" customHeight="1" spans="1:7">
      <c r="A5" s="3">
        <v>3</v>
      </c>
      <c r="B5" s="15" t="s">
        <v>83</v>
      </c>
      <c r="C5" s="9" t="str">
        <f t="shared" si="0"/>
        <v>15</v>
      </c>
      <c r="D5" s="10" t="s">
        <v>97</v>
      </c>
      <c r="E5" s="9" t="str">
        <f>"呼峰"</f>
        <v>呼峰</v>
      </c>
      <c r="F5" s="9" t="str">
        <f>"男"</f>
        <v>男</v>
      </c>
      <c r="G5" s="3">
        <v>83.33</v>
      </c>
    </row>
    <row r="6" customHeight="1" spans="1:7">
      <c r="A6" s="3">
        <v>4</v>
      </c>
      <c r="B6" s="15" t="s">
        <v>83</v>
      </c>
      <c r="C6" s="9" t="str">
        <f t="shared" si="0"/>
        <v>15</v>
      </c>
      <c r="D6" s="10" t="s">
        <v>97</v>
      </c>
      <c r="E6" s="9" t="str">
        <f>"王乐"</f>
        <v>王乐</v>
      </c>
      <c r="F6" s="9" t="str">
        <f>"女"</f>
        <v>女</v>
      </c>
      <c r="G6" s="3">
        <v>80.33</v>
      </c>
    </row>
    <row r="7" customHeight="1" spans="1:7">
      <c r="A7" s="3">
        <v>5</v>
      </c>
      <c r="B7" s="15" t="s">
        <v>83</v>
      </c>
      <c r="C7" s="9" t="str">
        <f t="shared" si="0"/>
        <v>15</v>
      </c>
      <c r="D7" s="10" t="s">
        <v>97</v>
      </c>
      <c r="E7" s="9" t="str">
        <f>"屈烨"</f>
        <v>屈烨</v>
      </c>
      <c r="F7" s="9" t="str">
        <f>"女"</f>
        <v>女</v>
      </c>
      <c r="G7" s="12">
        <v>78</v>
      </c>
    </row>
    <row r="8" customHeight="1" spans="1:7">
      <c r="A8" s="3">
        <v>6</v>
      </c>
      <c r="B8" s="15" t="s">
        <v>83</v>
      </c>
      <c r="C8" s="9" t="str">
        <f t="shared" si="0"/>
        <v>15</v>
      </c>
      <c r="D8" s="10" t="s">
        <v>97</v>
      </c>
      <c r="E8" s="9" t="str">
        <f>"刘芳"</f>
        <v>刘芳</v>
      </c>
      <c r="F8" s="9" t="str">
        <f>"女"</f>
        <v>女</v>
      </c>
      <c r="G8" s="3">
        <v>77.33</v>
      </c>
    </row>
    <row r="9" customHeight="1" spans="1:7">
      <c r="A9" s="3">
        <v>7</v>
      </c>
      <c r="B9" s="15" t="s">
        <v>83</v>
      </c>
      <c r="C9" s="9" t="str">
        <f t="shared" si="0"/>
        <v>15</v>
      </c>
      <c r="D9" s="10" t="s">
        <v>97</v>
      </c>
      <c r="E9" s="9" t="str">
        <f>"张燕芳"</f>
        <v>张燕芳</v>
      </c>
      <c r="F9" s="9" t="str">
        <f>"女"</f>
        <v>女</v>
      </c>
      <c r="G9" s="12">
        <v>76</v>
      </c>
    </row>
    <row r="10" customHeight="1" spans="1:7">
      <c r="A10" s="3">
        <v>8</v>
      </c>
      <c r="B10" s="15" t="s">
        <v>83</v>
      </c>
      <c r="C10" s="9" t="str">
        <f t="shared" si="0"/>
        <v>15</v>
      </c>
      <c r="D10" s="10" t="s">
        <v>97</v>
      </c>
      <c r="E10" s="9" t="str">
        <f>"白普琛"</f>
        <v>白普琛</v>
      </c>
      <c r="F10" s="9" t="str">
        <f>"男"</f>
        <v>男</v>
      </c>
      <c r="G10" s="3">
        <v>72.67</v>
      </c>
    </row>
    <row r="11" customHeight="1" spans="1:7">
      <c r="A11" s="3">
        <v>9</v>
      </c>
      <c r="B11" s="15" t="s">
        <v>83</v>
      </c>
      <c r="C11" s="9" t="str">
        <f t="shared" si="0"/>
        <v>15</v>
      </c>
      <c r="D11" s="10" t="s">
        <v>97</v>
      </c>
      <c r="E11" s="9" t="str">
        <f>"白富元"</f>
        <v>白富元</v>
      </c>
      <c r="F11" s="9" t="str">
        <f>"男"</f>
        <v>男</v>
      </c>
      <c r="G11" s="12">
        <v>70</v>
      </c>
    </row>
    <row r="12" customHeight="1" spans="1:7">
      <c r="A12" s="3">
        <v>10</v>
      </c>
      <c r="B12" s="15" t="s">
        <v>83</v>
      </c>
      <c r="C12" s="9" t="str">
        <f t="shared" si="0"/>
        <v>15</v>
      </c>
      <c r="D12" s="10" t="s">
        <v>97</v>
      </c>
      <c r="E12" s="9" t="str">
        <f>"刘嫦媛"</f>
        <v>刘嫦媛</v>
      </c>
      <c r="F12" s="9" t="str">
        <f>"女"</f>
        <v>女</v>
      </c>
      <c r="G12" s="3">
        <v>69.33</v>
      </c>
    </row>
    <row r="13" customHeight="1" spans="1:7">
      <c r="A13" s="3">
        <v>11</v>
      </c>
      <c r="B13" s="15" t="s">
        <v>83</v>
      </c>
      <c r="C13" s="9" t="str">
        <f t="shared" si="0"/>
        <v>15</v>
      </c>
      <c r="D13" s="10" t="s">
        <v>97</v>
      </c>
      <c r="E13" s="9" t="str">
        <f>"贺雨萌"</f>
        <v>贺雨萌</v>
      </c>
      <c r="F13" s="9" t="str">
        <f>"女"</f>
        <v>女</v>
      </c>
      <c r="G13" s="3">
        <v>61.33</v>
      </c>
    </row>
    <row r="14" customHeight="1" spans="1:7">
      <c r="A14" s="3">
        <v>12</v>
      </c>
      <c r="B14" s="15" t="s">
        <v>83</v>
      </c>
      <c r="C14" s="9" t="str">
        <f t="shared" si="0"/>
        <v>15</v>
      </c>
      <c r="D14" s="10" t="s">
        <v>97</v>
      </c>
      <c r="E14" s="9" t="str">
        <f>"刘翠平"</f>
        <v>刘翠平</v>
      </c>
      <c r="F14" s="9" t="str">
        <f>"女"</f>
        <v>女</v>
      </c>
      <c r="G14" s="12">
        <v>50</v>
      </c>
    </row>
    <row r="15" customHeight="1" spans="1:7">
      <c r="A15" s="3">
        <v>13</v>
      </c>
      <c r="B15" s="15" t="s">
        <v>83</v>
      </c>
      <c r="C15" s="9" t="str">
        <f t="shared" si="0"/>
        <v>15</v>
      </c>
      <c r="D15" s="10" t="s">
        <v>97</v>
      </c>
      <c r="E15" s="9" t="str">
        <f>"白志强"</f>
        <v>白志强</v>
      </c>
      <c r="F15" s="9" t="str">
        <f>"男"</f>
        <v>男</v>
      </c>
      <c r="G15" s="3" t="s">
        <v>40</v>
      </c>
    </row>
    <row r="16" customHeight="1" spans="1:7">
      <c r="A16" s="3">
        <v>14</v>
      </c>
      <c r="B16" s="15" t="s">
        <v>83</v>
      </c>
      <c r="C16" s="9" t="str">
        <f t="shared" si="0"/>
        <v>15</v>
      </c>
      <c r="D16" s="10" t="s">
        <v>97</v>
      </c>
      <c r="E16" s="9" t="str">
        <f>"鲁丹"</f>
        <v>鲁丹</v>
      </c>
      <c r="F16" s="9" t="str">
        <f>"女"</f>
        <v>女</v>
      </c>
      <c r="G16" s="3" t="s">
        <v>40</v>
      </c>
    </row>
  </sheetData>
  <sortState ref="A3:G16">
    <sortCondition ref="G3:G16" descending="1"/>
  </sortState>
  <mergeCells count="1">
    <mergeCell ref="A1:G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I20" sqref="I20"/>
    </sheetView>
  </sheetViews>
  <sheetFormatPr defaultColWidth="9" defaultRowHeight="27" customHeight="1" outlineLevelCol="6"/>
  <cols>
    <col min="2" max="2" width="32.625" customWidth="1"/>
    <col min="4" max="4" width="13.75" customWidth="1"/>
    <col min="7" max="7" width="28.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13" t="s">
        <v>83</v>
      </c>
      <c r="C3" s="7" t="str">
        <f t="shared" ref="C3:C13" si="0">"17"</f>
        <v>17</v>
      </c>
      <c r="D3" s="7" t="s">
        <v>98</v>
      </c>
      <c r="E3" s="7" t="str">
        <f>"刘阳"</f>
        <v>刘阳</v>
      </c>
      <c r="F3" s="7" t="str">
        <f>"男"</f>
        <v>男</v>
      </c>
      <c r="G3" s="6">
        <v>75.33</v>
      </c>
    </row>
    <row r="4" customHeight="1" spans="1:7">
      <c r="A4" s="6">
        <v>2</v>
      </c>
      <c r="B4" s="13" t="s">
        <v>83</v>
      </c>
      <c r="C4" s="7" t="str">
        <f t="shared" si="0"/>
        <v>17</v>
      </c>
      <c r="D4" s="7" t="s">
        <v>98</v>
      </c>
      <c r="E4" s="7" t="str">
        <f>"杨普琛"</f>
        <v>杨普琛</v>
      </c>
      <c r="F4" s="7" t="str">
        <f>"男"</f>
        <v>男</v>
      </c>
      <c r="G4" s="6">
        <v>70.67</v>
      </c>
    </row>
    <row r="5" customHeight="1" spans="1:7">
      <c r="A5" s="3">
        <v>3</v>
      </c>
      <c r="B5" s="15" t="s">
        <v>83</v>
      </c>
      <c r="C5" s="9" t="str">
        <f t="shared" si="0"/>
        <v>17</v>
      </c>
      <c r="D5" s="9" t="s">
        <v>98</v>
      </c>
      <c r="E5" s="9" t="str">
        <f>"张杰"</f>
        <v>张杰</v>
      </c>
      <c r="F5" s="9" t="str">
        <f>"男"</f>
        <v>男</v>
      </c>
      <c r="G5" s="3">
        <v>67.33</v>
      </c>
    </row>
    <row r="6" customHeight="1" spans="1:7">
      <c r="A6" s="3">
        <v>4</v>
      </c>
      <c r="B6" s="15" t="s">
        <v>83</v>
      </c>
      <c r="C6" s="9" t="str">
        <f t="shared" si="0"/>
        <v>17</v>
      </c>
      <c r="D6" s="9" t="s">
        <v>98</v>
      </c>
      <c r="E6" s="9" t="str">
        <f>"董建华"</f>
        <v>董建华</v>
      </c>
      <c r="F6" s="9" t="str">
        <f>"男"</f>
        <v>男</v>
      </c>
      <c r="G6" s="3">
        <v>64.33</v>
      </c>
    </row>
    <row r="7" customHeight="1" spans="1:7">
      <c r="A7" s="3">
        <v>5</v>
      </c>
      <c r="B7" s="15" t="s">
        <v>83</v>
      </c>
      <c r="C7" s="9" t="str">
        <f t="shared" si="0"/>
        <v>17</v>
      </c>
      <c r="D7" s="9" t="s">
        <v>98</v>
      </c>
      <c r="E7" s="9" t="str">
        <f>"朱科"</f>
        <v>朱科</v>
      </c>
      <c r="F7" s="9" t="str">
        <f>"男"</f>
        <v>男</v>
      </c>
      <c r="G7" s="3">
        <v>63.83</v>
      </c>
    </row>
    <row r="8" customHeight="1" spans="1:7">
      <c r="A8" s="3">
        <v>6</v>
      </c>
      <c r="B8" s="15" t="s">
        <v>83</v>
      </c>
      <c r="C8" s="9" t="str">
        <f t="shared" si="0"/>
        <v>17</v>
      </c>
      <c r="D8" s="9" t="s">
        <v>98</v>
      </c>
      <c r="E8" s="9" t="str">
        <f>"张娜"</f>
        <v>张娜</v>
      </c>
      <c r="F8" s="9" t="str">
        <f>"女"</f>
        <v>女</v>
      </c>
      <c r="G8" s="12">
        <v>63</v>
      </c>
    </row>
    <row r="9" customHeight="1" spans="1:7">
      <c r="A9" s="3">
        <v>7</v>
      </c>
      <c r="B9" s="15" t="s">
        <v>83</v>
      </c>
      <c r="C9" s="9" t="str">
        <f t="shared" si="0"/>
        <v>17</v>
      </c>
      <c r="D9" s="9" t="s">
        <v>98</v>
      </c>
      <c r="E9" s="9" t="str">
        <f>"常健文"</f>
        <v>常健文</v>
      </c>
      <c r="F9" s="9" t="str">
        <f>"男"</f>
        <v>男</v>
      </c>
      <c r="G9" s="12">
        <v>63</v>
      </c>
    </row>
    <row r="10" customHeight="1" spans="1:7">
      <c r="A10" s="3">
        <v>8</v>
      </c>
      <c r="B10" s="15" t="s">
        <v>83</v>
      </c>
      <c r="C10" s="9" t="str">
        <f t="shared" si="0"/>
        <v>17</v>
      </c>
      <c r="D10" s="9" t="s">
        <v>98</v>
      </c>
      <c r="E10" s="9" t="str">
        <f>"赵艳梅"</f>
        <v>赵艳梅</v>
      </c>
      <c r="F10" s="9" t="str">
        <f>"女"</f>
        <v>女</v>
      </c>
      <c r="G10" s="3">
        <v>62.67</v>
      </c>
    </row>
    <row r="11" customHeight="1" spans="1:7">
      <c r="A11" s="3">
        <v>9</v>
      </c>
      <c r="B11" s="15" t="s">
        <v>83</v>
      </c>
      <c r="C11" s="9" t="str">
        <f t="shared" si="0"/>
        <v>17</v>
      </c>
      <c r="D11" s="9" t="s">
        <v>98</v>
      </c>
      <c r="E11" s="9" t="str">
        <f>"任倩"</f>
        <v>任倩</v>
      </c>
      <c r="F11" s="9" t="str">
        <f>"女"</f>
        <v>女</v>
      </c>
      <c r="G11" s="12">
        <v>61</v>
      </c>
    </row>
    <row r="12" customHeight="1" spans="1:7">
      <c r="A12" s="3">
        <v>10</v>
      </c>
      <c r="B12" s="15" t="s">
        <v>83</v>
      </c>
      <c r="C12" s="9" t="str">
        <f t="shared" si="0"/>
        <v>17</v>
      </c>
      <c r="D12" s="9" t="s">
        <v>98</v>
      </c>
      <c r="E12" s="9" t="str">
        <f>"朱云龙"</f>
        <v>朱云龙</v>
      </c>
      <c r="F12" s="9" t="str">
        <f>"男"</f>
        <v>男</v>
      </c>
      <c r="G12" s="3" t="s">
        <v>40</v>
      </c>
    </row>
    <row r="13" customHeight="1" spans="1:7">
      <c r="A13" s="3">
        <v>11</v>
      </c>
      <c r="B13" s="15" t="s">
        <v>83</v>
      </c>
      <c r="C13" s="9" t="str">
        <f t="shared" si="0"/>
        <v>17</v>
      </c>
      <c r="D13" s="9" t="s">
        <v>98</v>
      </c>
      <c r="E13" s="9" t="str">
        <f>"倪慧楠"</f>
        <v>倪慧楠</v>
      </c>
      <c r="F13" s="9" t="str">
        <f>"女"</f>
        <v>女</v>
      </c>
      <c r="G13" s="3" t="s">
        <v>40</v>
      </c>
    </row>
  </sheetData>
  <sortState ref="A3:G13">
    <sortCondition ref="G3:G13" descending="1"/>
  </sortState>
  <mergeCells count="1">
    <mergeCell ref="A1:G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J21" sqref="J21"/>
    </sheetView>
  </sheetViews>
  <sheetFormatPr defaultColWidth="9" defaultRowHeight="24" customHeight="1" outlineLevelRow="2" outlineLevelCol="6"/>
  <cols>
    <col min="2" max="2" width="34.125" customWidth="1"/>
    <col min="4" max="4" width="13.75" customWidth="1"/>
    <col min="7" max="7" width="29.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83</v>
      </c>
      <c r="C3" s="7" t="str">
        <f>"18"</f>
        <v>18</v>
      </c>
      <c r="D3" s="7" t="s">
        <v>81</v>
      </c>
      <c r="E3" s="7" t="str">
        <f>"王浩"</f>
        <v>王浩</v>
      </c>
      <c r="F3" s="7" t="str">
        <f>"男"</f>
        <v>男</v>
      </c>
      <c r="G3" s="14">
        <v>66</v>
      </c>
    </row>
  </sheetData>
  <mergeCells count="1">
    <mergeCell ref="A1:G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H20" sqref="H20"/>
    </sheetView>
  </sheetViews>
  <sheetFormatPr defaultColWidth="9" defaultRowHeight="24" customHeight="1" outlineLevelRow="7" outlineLevelCol="6"/>
  <cols>
    <col min="2" max="2" width="35.875" customWidth="1"/>
    <col min="4" max="4" width="13.75" customWidth="1"/>
    <col min="7" max="7" width="27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83</v>
      </c>
      <c r="C3" s="7" t="str">
        <f t="shared" ref="C3:C8" si="0">"19"</f>
        <v>19</v>
      </c>
      <c r="D3" s="7" t="s">
        <v>99</v>
      </c>
      <c r="E3" s="7" t="str">
        <f>"卢朝"</f>
        <v>卢朝</v>
      </c>
      <c r="F3" s="7" t="str">
        <f>"男"</f>
        <v>男</v>
      </c>
      <c r="G3" s="6">
        <v>78.17</v>
      </c>
    </row>
    <row r="4" customHeight="1" spans="1:7">
      <c r="A4" s="6">
        <v>2</v>
      </c>
      <c r="B4" s="6" t="s">
        <v>83</v>
      </c>
      <c r="C4" s="7" t="str">
        <f t="shared" si="0"/>
        <v>19</v>
      </c>
      <c r="D4" s="7" t="s">
        <v>99</v>
      </c>
      <c r="E4" s="7" t="str">
        <f>"张璐"</f>
        <v>张璐</v>
      </c>
      <c r="F4" s="7" t="str">
        <f>"女"</f>
        <v>女</v>
      </c>
      <c r="G4" s="6">
        <v>75.17</v>
      </c>
    </row>
    <row r="5" customHeight="1" spans="1:7">
      <c r="A5" s="3">
        <v>3</v>
      </c>
      <c r="B5" s="3" t="s">
        <v>83</v>
      </c>
      <c r="C5" s="9" t="str">
        <f t="shared" si="0"/>
        <v>19</v>
      </c>
      <c r="D5" s="9" t="s">
        <v>99</v>
      </c>
      <c r="E5" s="9" t="str">
        <f>"李鲜"</f>
        <v>李鲜</v>
      </c>
      <c r="F5" s="9" t="str">
        <f>"女"</f>
        <v>女</v>
      </c>
      <c r="G5" s="3">
        <v>74.67</v>
      </c>
    </row>
    <row r="6" customHeight="1" spans="1:7">
      <c r="A6" s="3">
        <v>4</v>
      </c>
      <c r="B6" s="3" t="s">
        <v>83</v>
      </c>
      <c r="C6" s="9" t="str">
        <f t="shared" si="0"/>
        <v>19</v>
      </c>
      <c r="D6" s="9" t="s">
        <v>99</v>
      </c>
      <c r="E6" s="9" t="str">
        <f>"杨婷"</f>
        <v>杨婷</v>
      </c>
      <c r="F6" s="9" t="str">
        <f>"女"</f>
        <v>女</v>
      </c>
      <c r="G6" s="3">
        <v>74.17</v>
      </c>
    </row>
    <row r="7" customHeight="1" spans="1:7">
      <c r="A7" s="3">
        <v>5</v>
      </c>
      <c r="B7" s="3" t="s">
        <v>83</v>
      </c>
      <c r="C7" s="9" t="str">
        <f t="shared" si="0"/>
        <v>19</v>
      </c>
      <c r="D7" s="9" t="s">
        <v>99</v>
      </c>
      <c r="E7" s="9" t="str">
        <f>"余晓江"</f>
        <v>余晓江</v>
      </c>
      <c r="F7" s="9" t="str">
        <f>"男"</f>
        <v>男</v>
      </c>
      <c r="G7" s="3">
        <v>71.5</v>
      </c>
    </row>
    <row r="8" customHeight="1" spans="1:7">
      <c r="A8" s="3">
        <v>6</v>
      </c>
      <c r="B8" s="3" t="s">
        <v>83</v>
      </c>
      <c r="C8" s="9" t="str">
        <f t="shared" si="0"/>
        <v>19</v>
      </c>
      <c r="D8" s="9" t="s">
        <v>99</v>
      </c>
      <c r="E8" s="9" t="str">
        <f>"孙晓蕾"</f>
        <v>孙晓蕾</v>
      </c>
      <c r="F8" s="9" t="str">
        <f>"女"</f>
        <v>女</v>
      </c>
      <c r="G8" s="3" t="s">
        <v>40</v>
      </c>
    </row>
  </sheetData>
  <sortState ref="A3:G8">
    <sortCondition ref="G3:G8" descending="1"/>
  </sortState>
  <mergeCells count="1">
    <mergeCell ref="A1:G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J17" sqref="J17"/>
    </sheetView>
  </sheetViews>
  <sheetFormatPr defaultColWidth="9" defaultRowHeight="30" customHeight="1" outlineLevelRow="7" outlineLevelCol="6"/>
  <cols>
    <col min="2" max="2" width="22.5" customWidth="1"/>
    <col min="4" max="4" width="15" customWidth="1"/>
    <col min="7" max="7" width="24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13" t="s">
        <v>100</v>
      </c>
      <c r="C3" s="7" t="str">
        <f t="shared" ref="C3:C8" si="0">"23"</f>
        <v>23</v>
      </c>
      <c r="D3" s="8" t="s">
        <v>101</v>
      </c>
      <c r="E3" s="7" t="str">
        <f>"道日敖"</f>
        <v>道日敖</v>
      </c>
      <c r="F3" s="7" t="str">
        <f>"女"</f>
        <v>女</v>
      </c>
      <c r="G3" s="6">
        <v>88.33</v>
      </c>
    </row>
    <row r="4" customHeight="1" spans="1:7">
      <c r="A4" s="6">
        <v>2</v>
      </c>
      <c r="B4" s="13" t="s">
        <v>100</v>
      </c>
      <c r="C4" s="7" t="str">
        <f t="shared" si="0"/>
        <v>23</v>
      </c>
      <c r="D4" s="8" t="s">
        <v>101</v>
      </c>
      <c r="E4" s="7" t="str">
        <f>"金雨"</f>
        <v>金雨</v>
      </c>
      <c r="F4" s="7" t="str">
        <f>"男"</f>
        <v>男</v>
      </c>
      <c r="G4" s="14">
        <v>85</v>
      </c>
    </row>
    <row r="5" customHeight="1" spans="1:7">
      <c r="A5" s="3">
        <v>3</v>
      </c>
      <c r="B5" s="15" t="s">
        <v>100</v>
      </c>
      <c r="C5" s="9" t="str">
        <f t="shared" si="0"/>
        <v>23</v>
      </c>
      <c r="D5" s="10" t="s">
        <v>101</v>
      </c>
      <c r="E5" s="9" t="str">
        <f>"智梅"</f>
        <v>智梅</v>
      </c>
      <c r="F5" s="9" t="str">
        <f>"女"</f>
        <v>女</v>
      </c>
      <c r="G5" s="3">
        <v>78.17</v>
      </c>
    </row>
    <row r="6" customHeight="1" spans="1:7">
      <c r="A6" s="3">
        <v>4</v>
      </c>
      <c r="B6" s="15" t="s">
        <v>100</v>
      </c>
      <c r="C6" s="9" t="str">
        <f t="shared" si="0"/>
        <v>23</v>
      </c>
      <c r="D6" s="10" t="s">
        <v>101</v>
      </c>
      <c r="E6" s="9" t="str">
        <f>"乌云嘎"</f>
        <v>乌云嘎</v>
      </c>
      <c r="F6" s="9" t="str">
        <f>"女"</f>
        <v>女</v>
      </c>
      <c r="G6" s="3">
        <v>61.67</v>
      </c>
    </row>
    <row r="7" customHeight="1" spans="1:7">
      <c r="A7" s="3">
        <v>5</v>
      </c>
      <c r="B7" s="15" t="s">
        <v>100</v>
      </c>
      <c r="C7" s="9" t="str">
        <f t="shared" si="0"/>
        <v>23</v>
      </c>
      <c r="D7" s="10" t="s">
        <v>101</v>
      </c>
      <c r="E7" s="9" t="str">
        <f>"乌日尼勒"</f>
        <v>乌日尼勒</v>
      </c>
      <c r="F7" s="9" t="str">
        <f>"男"</f>
        <v>男</v>
      </c>
      <c r="G7" s="3">
        <v>60.17</v>
      </c>
    </row>
    <row r="8" customHeight="1" spans="1:7">
      <c r="A8" s="3">
        <v>6</v>
      </c>
      <c r="B8" s="15" t="s">
        <v>100</v>
      </c>
      <c r="C8" s="9" t="str">
        <f t="shared" si="0"/>
        <v>23</v>
      </c>
      <c r="D8" s="10" t="s">
        <v>101</v>
      </c>
      <c r="E8" s="9" t="str">
        <f>"布日古德"</f>
        <v>布日古德</v>
      </c>
      <c r="F8" s="9" t="str">
        <f>"男"</f>
        <v>男</v>
      </c>
      <c r="G8" s="12">
        <v>60</v>
      </c>
    </row>
  </sheetData>
  <sortState ref="A3:G8">
    <sortCondition ref="G3:G8" descending="1"/>
  </sortState>
  <mergeCells count="1">
    <mergeCell ref="A1:G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L16" sqref="L16"/>
    </sheetView>
  </sheetViews>
  <sheetFormatPr defaultColWidth="9" defaultRowHeight="29" customHeight="1" outlineLevelRow="7" outlineLevelCol="6"/>
  <cols>
    <col min="1" max="1" width="9" style="11"/>
    <col min="2" max="2" width="23.375" style="11" customWidth="1"/>
    <col min="4" max="4" width="13.75" customWidth="1"/>
    <col min="6" max="6" width="5.125" customWidth="1"/>
    <col min="7" max="7" width="33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100</v>
      </c>
      <c r="C3" s="7" t="str">
        <f t="shared" ref="C3:C8" si="0">"26"</f>
        <v>26</v>
      </c>
      <c r="D3" s="7" t="s">
        <v>53</v>
      </c>
      <c r="E3" s="7" t="str">
        <f>"陈欢"</f>
        <v>陈欢</v>
      </c>
      <c r="F3" s="7" t="str">
        <f t="shared" ref="F3:F6" si="1">"女"</f>
        <v>女</v>
      </c>
      <c r="G3" s="6">
        <v>79.67</v>
      </c>
    </row>
    <row r="4" customHeight="1" spans="1:7">
      <c r="A4" s="3">
        <v>2</v>
      </c>
      <c r="B4" s="3" t="s">
        <v>100</v>
      </c>
      <c r="C4" s="9" t="str">
        <f t="shared" si="0"/>
        <v>26</v>
      </c>
      <c r="D4" s="9" t="s">
        <v>53</v>
      </c>
      <c r="E4" s="9" t="str">
        <f>"王凯荣"</f>
        <v>王凯荣</v>
      </c>
      <c r="F4" s="9" t="str">
        <f t="shared" si="1"/>
        <v>女</v>
      </c>
      <c r="G4" s="3">
        <v>73.67</v>
      </c>
    </row>
    <row r="5" customHeight="1" spans="1:7">
      <c r="A5" s="3">
        <v>3</v>
      </c>
      <c r="B5" s="3" t="s">
        <v>100</v>
      </c>
      <c r="C5" s="9" t="str">
        <f t="shared" si="0"/>
        <v>26</v>
      </c>
      <c r="D5" s="9" t="s">
        <v>53</v>
      </c>
      <c r="E5" s="9" t="str">
        <f>"张宇"</f>
        <v>张宇</v>
      </c>
      <c r="F5" s="9" t="str">
        <f t="shared" si="1"/>
        <v>女</v>
      </c>
      <c r="G5" s="12">
        <v>73.5</v>
      </c>
    </row>
    <row r="6" customHeight="1" spans="1:7">
      <c r="A6" s="3">
        <v>4</v>
      </c>
      <c r="B6" s="3" t="s">
        <v>100</v>
      </c>
      <c r="C6" s="9" t="str">
        <f t="shared" si="0"/>
        <v>26</v>
      </c>
      <c r="D6" s="9" t="s">
        <v>53</v>
      </c>
      <c r="E6" s="9" t="str">
        <f>"杨寅冉"</f>
        <v>杨寅冉</v>
      </c>
      <c r="F6" s="9" t="str">
        <f t="shared" si="1"/>
        <v>女</v>
      </c>
      <c r="G6" s="3">
        <v>70.67</v>
      </c>
    </row>
    <row r="7" customHeight="1" spans="1:7">
      <c r="A7" s="3">
        <v>5</v>
      </c>
      <c r="B7" s="3" t="s">
        <v>100</v>
      </c>
      <c r="C7" s="9" t="str">
        <f t="shared" si="0"/>
        <v>26</v>
      </c>
      <c r="D7" s="9" t="s">
        <v>53</v>
      </c>
      <c r="E7" s="9" t="str">
        <f>"刘开明"</f>
        <v>刘开明</v>
      </c>
      <c r="F7" s="9" t="str">
        <f>"男"</f>
        <v>男</v>
      </c>
      <c r="G7" s="3">
        <v>69.33</v>
      </c>
    </row>
    <row r="8" customHeight="1" spans="1:7">
      <c r="A8" s="3">
        <v>6</v>
      </c>
      <c r="B8" s="3" t="s">
        <v>100</v>
      </c>
      <c r="C8" s="9" t="str">
        <f t="shared" si="0"/>
        <v>26</v>
      </c>
      <c r="D8" s="9" t="s">
        <v>53</v>
      </c>
      <c r="E8" s="9" t="str">
        <f>"赵楠"</f>
        <v>赵楠</v>
      </c>
      <c r="F8" s="9" t="str">
        <f>"女"</f>
        <v>女</v>
      </c>
      <c r="G8" s="3">
        <v>65.33</v>
      </c>
    </row>
  </sheetData>
  <sortState ref="A3:G8">
    <sortCondition ref="G3:G8" descending="1"/>
  </sortState>
  <mergeCells count="1">
    <mergeCell ref="A1:G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N11" sqref="N11"/>
    </sheetView>
  </sheetViews>
  <sheetFormatPr defaultColWidth="9" defaultRowHeight="36" customHeight="1" outlineLevelRow="4" outlineLevelCol="6"/>
  <cols>
    <col min="2" max="2" width="23.875" customWidth="1"/>
    <col min="3" max="3" width="8.875" customWidth="1"/>
    <col min="4" max="4" width="12.625" customWidth="1"/>
    <col min="5" max="5" width="7.375" customWidth="1"/>
    <col min="6" max="6" width="5.125" customWidth="1"/>
    <col min="7" max="7" width="29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100</v>
      </c>
      <c r="C3" s="7" t="str">
        <f>"27"</f>
        <v>27</v>
      </c>
      <c r="D3" s="8" t="s">
        <v>102</v>
      </c>
      <c r="E3" s="7" t="str">
        <f>"乌日恒"</f>
        <v>乌日恒</v>
      </c>
      <c r="F3" s="7" t="str">
        <f>"女"</f>
        <v>女</v>
      </c>
      <c r="G3" s="6">
        <v>75.33</v>
      </c>
    </row>
    <row r="4" customHeight="1" spans="1:7">
      <c r="A4" s="6">
        <v>2</v>
      </c>
      <c r="B4" s="6" t="s">
        <v>100</v>
      </c>
      <c r="C4" s="7" t="str">
        <f>"27"</f>
        <v>27</v>
      </c>
      <c r="D4" s="8" t="s">
        <v>102</v>
      </c>
      <c r="E4" s="7" t="str">
        <f>"海波"</f>
        <v>海波</v>
      </c>
      <c r="F4" s="7" t="str">
        <f>"男"</f>
        <v>男</v>
      </c>
      <c r="G4" s="6">
        <v>73.33</v>
      </c>
    </row>
    <row r="5" customHeight="1" spans="1:7">
      <c r="A5" s="3">
        <v>3</v>
      </c>
      <c r="B5" s="3" t="s">
        <v>100</v>
      </c>
      <c r="C5" s="9" t="str">
        <f>"27"</f>
        <v>27</v>
      </c>
      <c r="D5" s="10" t="s">
        <v>102</v>
      </c>
      <c r="E5" s="9" t="str">
        <f>"玛塔拉"</f>
        <v>玛塔拉</v>
      </c>
      <c r="F5" s="9" t="str">
        <f>"女"</f>
        <v>女</v>
      </c>
      <c r="G5" s="3">
        <v>70.67</v>
      </c>
    </row>
  </sheetData>
  <sortState ref="A3:G5">
    <sortCondition ref="G3:G5" descending="1"/>
  </sortState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I17" sqref="I17"/>
    </sheetView>
  </sheetViews>
  <sheetFormatPr defaultColWidth="9" defaultRowHeight="33" customHeight="1" outlineLevelRow="5" outlineLevelCol="6"/>
  <cols>
    <col min="2" max="2" width="22.5" customWidth="1"/>
    <col min="4" max="4" width="14.25" customWidth="1"/>
    <col min="7" max="7" width="31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ht="41" customHeight="1" spans="1:7">
      <c r="A3" s="6">
        <v>1</v>
      </c>
      <c r="B3" s="6" t="s">
        <v>8</v>
      </c>
      <c r="C3" s="7" t="str">
        <f>"02"</f>
        <v>02</v>
      </c>
      <c r="D3" s="8" t="s">
        <v>45</v>
      </c>
      <c r="E3" s="7" t="str">
        <f>"鲍儒甘"</f>
        <v>鲍儒甘</v>
      </c>
      <c r="F3" s="7" t="str">
        <f>"男"</f>
        <v>男</v>
      </c>
      <c r="G3" s="6">
        <v>83.33</v>
      </c>
    </row>
    <row r="4" customHeight="1" spans="1:7">
      <c r="A4" s="6">
        <v>2</v>
      </c>
      <c r="B4" s="6" t="s">
        <v>8</v>
      </c>
      <c r="C4" s="7" t="str">
        <f t="shared" ref="C3:C6" si="0">"02"</f>
        <v>02</v>
      </c>
      <c r="D4" s="8" t="s">
        <v>45</v>
      </c>
      <c r="E4" s="7" t="str">
        <f>"海日汗"</f>
        <v>海日汗</v>
      </c>
      <c r="F4" s="7" t="str">
        <f t="shared" ref="F3:F6" si="1">"男"</f>
        <v>男</v>
      </c>
      <c r="G4" s="14">
        <v>81</v>
      </c>
    </row>
    <row r="5" customHeight="1" spans="1:7">
      <c r="A5" s="3">
        <v>3</v>
      </c>
      <c r="B5" s="3" t="s">
        <v>8</v>
      </c>
      <c r="C5" s="9" t="str">
        <f t="shared" si="0"/>
        <v>02</v>
      </c>
      <c r="D5" s="10" t="s">
        <v>45</v>
      </c>
      <c r="E5" s="9" t="str">
        <f>"唐韦力斯"</f>
        <v>唐韦力斯</v>
      </c>
      <c r="F5" s="9" t="str">
        <f t="shared" si="1"/>
        <v>男</v>
      </c>
      <c r="G5" s="3">
        <v>76.67</v>
      </c>
    </row>
    <row r="6" customHeight="1" spans="1:7">
      <c r="A6" s="3">
        <v>4</v>
      </c>
      <c r="B6" s="3" t="s">
        <v>8</v>
      </c>
      <c r="C6" s="9" t="str">
        <f t="shared" si="0"/>
        <v>02</v>
      </c>
      <c r="D6" s="10" t="s">
        <v>45</v>
      </c>
      <c r="E6" s="9" t="str">
        <f>"天海奇"</f>
        <v>天海奇</v>
      </c>
      <c r="F6" s="9" t="str">
        <f t="shared" si="1"/>
        <v>男</v>
      </c>
      <c r="G6" s="3" t="s">
        <v>40</v>
      </c>
    </row>
  </sheetData>
  <sortState ref="A3:G6">
    <sortCondition ref="G3:G6" descending="1"/>
  </sortState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20" sqref="D20"/>
    </sheetView>
  </sheetViews>
  <sheetFormatPr defaultColWidth="9" defaultRowHeight="27" customHeight="1" outlineLevelCol="6"/>
  <cols>
    <col min="2" max="2" width="23.375" customWidth="1"/>
    <col min="4" max="4" width="13.75" customWidth="1"/>
    <col min="7" max="7" width="30.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</v>
      </c>
      <c r="C3" s="7" t="str">
        <f t="shared" ref="C3:C11" si="0">"03"</f>
        <v>03</v>
      </c>
      <c r="D3" s="7" t="s">
        <v>46</v>
      </c>
      <c r="E3" s="7" t="str">
        <f>"马贺"</f>
        <v>马贺</v>
      </c>
      <c r="F3" s="7" t="str">
        <f>"女"</f>
        <v>女</v>
      </c>
      <c r="G3" s="14">
        <v>82</v>
      </c>
    </row>
    <row r="4" customHeight="1" spans="1:7">
      <c r="A4" s="3">
        <v>2</v>
      </c>
      <c r="B4" s="3" t="s">
        <v>8</v>
      </c>
      <c r="C4" s="9" t="str">
        <f t="shared" si="0"/>
        <v>03</v>
      </c>
      <c r="D4" s="9" t="s">
        <v>46</v>
      </c>
      <c r="E4" s="9" t="str">
        <f>"李鹤"</f>
        <v>李鹤</v>
      </c>
      <c r="F4" s="9" t="str">
        <f>"男"</f>
        <v>男</v>
      </c>
      <c r="G4" s="3">
        <v>76.33</v>
      </c>
    </row>
    <row r="5" customHeight="1" spans="1:7">
      <c r="A5" s="3">
        <v>3</v>
      </c>
      <c r="B5" s="3" t="s">
        <v>8</v>
      </c>
      <c r="C5" s="9" t="str">
        <f t="shared" si="0"/>
        <v>03</v>
      </c>
      <c r="D5" s="9" t="s">
        <v>46</v>
      </c>
      <c r="E5" s="9" t="str">
        <f>"李香君"</f>
        <v>李香君</v>
      </c>
      <c r="F5" s="9" t="str">
        <f>"女"</f>
        <v>女</v>
      </c>
      <c r="G5" s="12">
        <v>69</v>
      </c>
    </row>
    <row r="6" customHeight="1" spans="1:7">
      <c r="A6" s="3">
        <v>4</v>
      </c>
      <c r="B6" s="3" t="s">
        <v>8</v>
      </c>
      <c r="C6" s="9" t="str">
        <f t="shared" si="0"/>
        <v>03</v>
      </c>
      <c r="D6" s="9" t="s">
        <v>46</v>
      </c>
      <c r="E6" s="9" t="str">
        <f>"白燕芬"</f>
        <v>白燕芬</v>
      </c>
      <c r="F6" s="9" t="str">
        <f>"女"</f>
        <v>女</v>
      </c>
      <c r="G6" s="3">
        <v>66.67</v>
      </c>
    </row>
    <row r="7" customHeight="1" spans="1:7">
      <c r="A7" s="3">
        <v>5</v>
      </c>
      <c r="B7" s="3" t="s">
        <v>8</v>
      </c>
      <c r="C7" s="9" t="str">
        <f t="shared" si="0"/>
        <v>03</v>
      </c>
      <c r="D7" s="9" t="s">
        <v>46</v>
      </c>
      <c r="E7" s="9" t="str">
        <f>"张志恒"</f>
        <v>张志恒</v>
      </c>
      <c r="F7" s="9" t="str">
        <f t="shared" ref="F6:F8" si="1">"男"</f>
        <v>男</v>
      </c>
      <c r="G7" s="3">
        <v>63.17</v>
      </c>
    </row>
    <row r="8" customHeight="1" spans="1:7">
      <c r="A8" s="3">
        <v>6</v>
      </c>
      <c r="B8" s="3" t="s">
        <v>8</v>
      </c>
      <c r="C8" s="9" t="str">
        <f t="shared" si="0"/>
        <v>03</v>
      </c>
      <c r="D8" s="9" t="s">
        <v>46</v>
      </c>
      <c r="E8" s="9" t="str">
        <f>"郭媛"</f>
        <v>郭媛</v>
      </c>
      <c r="F8" s="9" t="str">
        <f>"女"</f>
        <v>女</v>
      </c>
      <c r="G8" s="3">
        <v>62.83</v>
      </c>
    </row>
    <row r="9" customHeight="1" spans="1:7">
      <c r="A9" s="3">
        <v>7</v>
      </c>
      <c r="B9" s="3" t="s">
        <v>8</v>
      </c>
      <c r="C9" s="9" t="str">
        <f t="shared" si="0"/>
        <v>03</v>
      </c>
      <c r="D9" s="9" t="s">
        <v>46</v>
      </c>
      <c r="E9" s="9" t="str">
        <f>"郭艳"</f>
        <v>郭艳</v>
      </c>
      <c r="F9" s="9" t="str">
        <f>"女"</f>
        <v>女</v>
      </c>
      <c r="G9" s="3">
        <v>62.33</v>
      </c>
    </row>
    <row r="10" customHeight="1" spans="1:7">
      <c r="A10" s="3">
        <v>8</v>
      </c>
      <c r="B10" s="3" t="s">
        <v>8</v>
      </c>
      <c r="C10" s="9" t="str">
        <f t="shared" si="0"/>
        <v>03</v>
      </c>
      <c r="D10" s="9" t="s">
        <v>46</v>
      </c>
      <c r="E10" s="9" t="str">
        <f>"解帅"</f>
        <v>解帅</v>
      </c>
      <c r="F10" s="9" t="str">
        <f>"男"</f>
        <v>男</v>
      </c>
      <c r="G10" s="3">
        <v>60.83</v>
      </c>
    </row>
    <row r="11" customHeight="1" spans="1:7">
      <c r="A11" s="3">
        <v>9</v>
      </c>
      <c r="B11" s="3" t="s">
        <v>8</v>
      </c>
      <c r="C11" s="9" t="str">
        <f t="shared" si="0"/>
        <v>03</v>
      </c>
      <c r="D11" s="9" t="s">
        <v>46</v>
      </c>
      <c r="E11" s="9" t="str">
        <f>"王琦"</f>
        <v>王琦</v>
      </c>
      <c r="F11" s="9" t="str">
        <f>"女"</f>
        <v>女</v>
      </c>
      <c r="G11" s="3" t="s">
        <v>40</v>
      </c>
    </row>
  </sheetData>
  <sortState ref="A3:G11">
    <sortCondition ref="G3:G11" descending="1"/>
  </sortState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D15" sqref="D15"/>
    </sheetView>
  </sheetViews>
  <sheetFormatPr defaultColWidth="9" defaultRowHeight="30" customHeight="1" outlineLevelRow="4" outlineLevelCol="6"/>
  <cols>
    <col min="2" max="2" width="23.375" customWidth="1"/>
    <col min="3" max="3" width="9.375" customWidth="1"/>
    <col min="4" max="4" width="17.375" customWidth="1"/>
    <col min="5" max="5" width="9.125" customWidth="1"/>
    <col min="6" max="6" width="8.25" customWidth="1"/>
    <col min="7" max="7" width="21.7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3" t="s">
        <v>44</v>
      </c>
    </row>
    <row r="3" customHeight="1" spans="1:7">
      <c r="A3" s="6">
        <v>1</v>
      </c>
      <c r="B3" s="6" t="s">
        <v>8</v>
      </c>
      <c r="C3" s="7" t="s">
        <v>47</v>
      </c>
      <c r="D3" s="8" t="s">
        <v>48</v>
      </c>
      <c r="E3" s="7" t="s">
        <v>49</v>
      </c>
      <c r="F3" s="7" t="s">
        <v>16</v>
      </c>
      <c r="G3" s="6">
        <v>77.17</v>
      </c>
    </row>
    <row r="4" customHeight="1" spans="1:7">
      <c r="A4" s="3">
        <v>2</v>
      </c>
      <c r="B4" s="3" t="s">
        <v>8</v>
      </c>
      <c r="C4" s="9" t="s">
        <v>47</v>
      </c>
      <c r="D4" s="10" t="s">
        <v>48</v>
      </c>
      <c r="E4" s="9" t="s">
        <v>50</v>
      </c>
      <c r="F4" s="9" t="s">
        <v>12</v>
      </c>
      <c r="G4" s="3">
        <v>75.67</v>
      </c>
    </row>
    <row r="5" customHeight="1" spans="1:7">
      <c r="A5" s="3">
        <v>3</v>
      </c>
      <c r="B5" s="3" t="s">
        <v>8</v>
      </c>
      <c r="C5" s="9" t="s">
        <v>47</v>
      </c>
      <c r="D5" s="10" t="s">
        <v>48</v>
      </c>
      <c r="E5" s="9" t="s">
        <v>51</v>
      </c>
      <c r="F5" s="9" t="s">
        <v>12</v>
      </c>
      <c r="G5" s="3">
        <v>72.17</v>
      </c>
    </row>
  </sheetData>
  <sortState ref="A3:G5">
    <sortCondition ref="G3:G5" descending="1"/>
  </sortState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L13" sqref="L13"/>
    </sheetView>
  </sheetViews>
  <sheetFormatPr defaultColWidth="9" defaultRowHeight="27" customHeight="1" outlineLevelCol="6"/>
  <cols>
    <col min="1" max="1" width="9" style="11"/>
    <col min="2" max="2" width="23.375" customWidth="1"/>
    <col min="4" max="4" width="13.75" customWidth="1"/>
    <col min="7" max="7" width="26.37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</v>
      </c>
      <c r="C3" s="7" t="s">
        <v>52</v>
      </c>
      <c r="D3" s="7" t="s">
        <v>53</v>
      </c>
      <c r="E3" s="7" t="s">
        <v>54</v>
      </c>
      <c r="F3" s="7" t="s">
        <v>12</v>
      </c>
      <c r="G3" s="6">
        <v>82.33</v>
      </c>
    </row>
    <row r="4" customHeight="1" spans="1:7">
      <c r="A4" s="6">
        <v>2</v>
      </c>
      <c r="B4" s="6" t="s">
        <v>8</v>
      </c>
      <c r="C4" s="7" t="s">
        <v>52</v>
      </c>
      <c r="D4" s="7" t="s">
        <v>53</v>
      </c>
      <c r="E4" s="7" t="s">
        <v>55</v>
      </c>
      <c r="F4" s="7" t="s">
        <v>16</v>
      </c>
      <c r="G4" s="14">
        <v>78.6</v>
      </c>
    </row>
    <row r="5" customHeight="1" spans="1:7">
      <c r="A5" s="3">
        <v>3</v>
      </c>
      <c r="B5" s="3" t="s">
        <v>8</v>
      </c>
      <c r="C5" s="9" t="s">
        <v>52</v>
      </c>
      <c r="D5" s="9" t="s">
        <v>53</v>
      </c>
      <c r="E5" s="9" t="s">
        <v>56</v>
      </c>
      <c r="F5" s="9" t="s">
        <v>12</v>
      </c>
      <c r="G5" s="3">
        <v>78.33</v>
      </c>
    </row>
    <row r="6" customHeight="1" spans="1:7">
      <c r="A6" s="3">
        <v>4</v>
      </c>
      <c r="B6" s="3" t="s">
        <v>8</v>
      </c>
      <c r="C6" s="9" t="s">
        <v>52</v>
      </c>
      <c r="D6" s="9" t="s">
        <v>53</v>
      </c>
      <c r="E6" s="9" t="s">
        <v>57</v>
      </c>
      <c r="F6" s="9" t="s">
        <v>12</v>
      </c>
      <c r="G6" s="3">
        <v>77.67</v>
      </c>
    </row>
    <row r="7" customHeight="1" spans="1:7">
      <c r="A7" s="3">
        <v>5</v>
      </c>
      <c r="B7" s="3" t="s">
        <v>8</v>
      </c>
      <c r="C7" s="9" t="s">
        <v>52</v>
      </c>
      <c r="D7" s="9" t="s">
        <v>53</v>
      </c>
      <c r="E7" s="9" t="s">
        <v>58</v>
      </c>
      <c r="F7" s="9" t="s">
        <v>12</v>
      </c>
      <c r="G7" s="3">
        <v>76.83</v>
      </c>
    </row>
    <row r="8" customHeight="1" spans="1:7">
      <c r="A8" s="3">
        <v>6</v>
      </c>
      <c r="B8" s="3" t="s">
        <v>8</v>
      </c>
      <c r="C8" s="9" t="s">
        <v>52</v>
      </c>
      <c r="D8" s="9" t="s">
        <v>53</v>
      </c>
      <c r="E8" s="9" t="s">
        <v>59</v>
      </c>
      <c r="F8" s="9" t="s">
        <v>12</v>
      </c>
      <c r="G8" s="3">
        <v>76.17</v>
      </c>
    </row>
    <row r="9" customHeight="1" spans="1:7">
      <c r="A9" s="3">
        <v>7</v>
      </c>
      <c r="B9" s="3" t="s">
        <v>8</v>
      </c>
      <c r="C9" s="9" t="s">
        <v>52</v>
      </c>
      <c r="D9" s="9" t="s">
        <v>53</v>
      </c>
      <c r="E9" s="9" t="s">
        <v>60</v>
      </c>
      <c r="F9" s="9" t="s">
        <v>12</v>
      </c>
      <c r="G9" s="12">
        <v>75</v>
      </c>
    </row>
    <row r="10" customHeight="1" spans="1:7">
      <c r="A10" s="3">
        <v>8</v>
      </c>
      <c r="B10" s="3" t="s">
        <v>8</v>
      </c>
      <c r="C10" s="9" t="s">
        <v>52</v>
      </c>
      <c r="D10" s="9" t="s">
        <v>53</v>
      </c>
      <c r="E10" s="9" t="s">
        <v>61</v>
      </c>
      <c r="F10" s="9" t="s">
        <v>12</v>
      </c>
      <c r="G10" s="3">
        <v>74.83</v>
      </c>
    </row>
    <row r="11" customHeight="1" spans="1:7">
      <c r="A11" s="3">
        <v>9</v>
      </c>
      <c r="B11" s="3" t="s">
        <v>8</v>
      </c>
      <c r="C11" s="9" t="s">
        <v>52</v>
      </c>
      <c r="D11" s="9" t="s">
        <v>53</v>
      </c>
      <c r="E11" s="9" t="s">
        <v>62</v>
      </c>
      <c r="F11" s="9" t="s">
        <v>12</v>
      </c>
      <c r="G11" s="3">
        <v>74.33</v>
      </c>
    </row>
    <row r="12" customHeight="1" spans="1:7">
      <c r="A12" s="3">
        <v>10</v>
      </c>
      <c r="B12" s="3" t="s">
        <v>8</v>
      </c>
      <c r="C12" s="9" t="s">
        <v>52</v>
      </c>
      <c r="D12" s="9" t="s">
        <v>53</v>
      </c>
      <c r="E12" s="9" t="s">
        <v>63</v>
      </c>
      <c r="F12" s="9" t="s">
        <v>12</v>
      </c>
      <c r="G12" s="12">
        <v>73.5</v>
      </c>
    </row>
    <row r="13" customHeight="1" spans="1:7">
      <c r="A13" s="3">
        <v>11</v>
      </c>
      <c r="B13" s="3" t="s">
        <v>8</v>
      </c>
      <c r="C13" s="9" t="s">
        <v>52</v>
      </c>
      <c r="D13" s="9" t="s">
        <v>53</v>
      </c>
      <c r="E13" s="9" t="s">
        <v>64</v>
      </c>
      <c r="F13" s="9" t="s">
        <v>12</v>
      </c>
      <c r="G13" s="3">
        <v>73.33</v>
      </c>
    </row>
    <row r="14" customHeight="1" spans="1:7">
      <c r="A14" s="3">
        <v>12</v>
      </c>
      <c r="B14" s="3" t="s">
        <v>8</v>
      </c>
      <c r="C14" s="9" t="s">
        <v>52</v>
      </c>
      <c r="D14" s="9" t="s">
        <v>53</v>
      </c>
      <c r="E14" s="9" t="s">
        <v>65</v>
      </c>
      <c r="F14" s="9" t="s">
        <v>12</v>
      </c>
      <c r="G14" s="3">
        <v>72.33</v>
      </c>
    </row>
    <row r="15" customHeight="1" spans="1:7">
      <c r="A15" s="3">
        <v>13</v>
      </c>
      <c r="B15" s="3" t="s">
        <v>8</v>
      </c>
      <c r="C15" s="9" t="s">
        <v>52</v>
      </c>
      <c r="D15" s="9" t="s">
        <v>53</v>
      </c>
      <c r="E15" s="9" t="s">
        <v>66</v>
      </c>
      <c r="F15" s="9" t="s">
        <v>12</v>
      </c>
      <c r="G15" s="12">
        <v>71.5</v>
      </c>
    </row>
    <row r="16" customHeight="1" spans="1:7">
      <c r="A16" s="3">
        <v>14</v>
      </c>
      <c r="B16" s="3" t="s">
        <v>8</v>
      </c>
      <c r="C16" s="9" t="s">
        <v>52</v>
      </c>
      <c r="D16" s="9" t="s">
        <v>53</v>
      </c>
      <c r="E16" s="9" t="s">
        <v>67</v>
      </c>
      <c r="F16" s="9" t="s">
        <v>12</v>
      </c>
      <c r="G16" s="3">
        <v>69.83</v>
      </c>
    </row>
    <row r="17" customHeight="1" spans="1:7">
      <c r="A17" s="3">
        <v>15</v>
      </c>
      <c r="B17" s="3" t="s">
        <v>8</v>
      </c>
      <c r="C17" s="9" t="s">
        <v>52</v>
      </c>
      <c r="D17" s="9" t="s">
        <v>53</v>
      </c>
      <c r="E17" s="9" t="s">
        <v>68</v>
      </c>
      <c r="F17" s="9" t="s">
        <v>12</v>
      </c>
      <c r="G17" s="3">
        <v>69.67</v>
      </c>
    </row>
    <row r="18" customHeight="1" spans="1:7">
      <c r="A18" s="3">
        <v>16</v>
      </c>
      <c r="B18" s="3" t="s">
        <v>8</v>
      </c>
      <c r="C18" s="9" t="s">
        <v>52</v>
      </c>
      <c r="D18" s="9" t="s">
        <v>53</v>
      </c>
      <c r="E18" s="9" t="s">
        <v>69</v>
      </c>
      <c r="F18" s="9" t="s">
        <v>16</v>
      </c>
      <c r="G18" s="3">
        <v>69.33</v>
      </c>
    </row>
    <row r="19" customHeight="1" spans="1:7">
      <c r="A19" s="3">
        <v>17</v>
      </c>
      <c r="B19" s="3" t="s">
        <v>8</v>
      </c>
      <c r="C19" s="9" t="s">
        <v>52</v>
      </c>
      <c r="D19" s="9" t="s">
        <v>53</v>
      </c>
      <c r="E19" s="9" t="s">
        <v>70</v>
      </c>
      <c r="F19" s="9" t="s">
        <v>12</v>
      </c>
      <c r="G19" s="12">
        <v>69</v>
      </c>
    </row>
    <row r="20" customHeight="1" spans="1:7">
      <c r="A20" s="3">
        <v>18</v>
      </c>
      <c r="B20" s="3" t="s">
        <v>8</v>
      </c>
      <c r="C20" s="9" t="s">
        <v>52</v>
      </c>
      <c r="D20" s="9" t="s">
        <v>53</v>
      </c>
      <c r="E20" s="9" t="s">
        <v>71</v>
      </c>
      <c r="F20" s="9" t="s">
        <v>16</v>
      </c>
      <c r="G20" s="3">
        <v>68.83</v>
      </c>
    </row>
    <row r="21" customHeight="1" spans="1:7">
      <c r="A21" s="3">
        <v>19</v>
      </c>
      <c r="B21" s="3" t="s">
        <v>8</v>
      </c>
      <c r="C21" s="9" t="s">
        <v>52</v>
      </c>
      <c r="D21" s="9" t="s">
        <v>53</v>
      </c>
      <c r="E21" s="9" t="s">
        <v>72</v>
      </c>
      <c r="F21" s="9" t="s">
        <v>16</v>
      </c>
      <c r="G21" s="3">
        <v>67.67</v>
      </c>
    </row>
    <row r="22" customHeight="1" spans="1:7">
      <c r="A22" s="3">
        <v>20</v>
      </c>
      <c r="B22" s="3" t="s">
        <v>8</v>
      </c>
      <c r="C22" s="9" t="s">
        <v>52</v>
      </c>
      <c r="D22" s="9" t="s">
        <v>53</v>
      </c>
      <c r="E22" s="9" t="s">
        <v>73</v>
      </c>
      <c r="F22" s="9" t="s">
        <v>12</v>
      </c>
      <c r="G22" s="3">
        <v>65.83</v>
      </c>
    </row>
    <row r="23" customHeight="1" spans="1:7">
      <c r="A23" s="3">
        <v>21</v>
      </c>
      <c r="B23" s="3" t="s">
        <v>8</v>
      </c>
      <c r="C23" s="9" t="s">
        <v>52</v>
      </c>
      <c r="D23" s="9" t="s">
        <v>53</v>
      </c>
      <c r="E23" s="9" t="s">
        <v>74</v>
      </c>
      <c r="F23" s="9" t="s">
        <v>12</v>
      </c>
      <c r="G23" s="12">
        <v>64</v>
      </c>
    </row>
    <row r="24" customHeight="1" spans="1:7">
      <c r="A24" s="3">
        <v>22</v>
      </c>
      <c r="B24" s="3" t="s">
        <v>8</v>
      </c>
      <c r="C24" s="9" t="s">
        <v>52</v>
      </c>
      <c r="D24" s="9" t="s">
        <v>53</v>
      </c>
      <c r="E24" s="9" t="s">
        <v>75</v>
      </c>
      <c r="F24" s="9" t="s">
        <v>12</v>
      </c>
      <c r="G24" s="12">
        <v>63.5</v>
      </c>
    </row>
    <row r="25" customHeight="1" spans="1:7">
      <c r="A25" s="3">
        <v>23</v>
      </c>
      <c r="B25" s="3" t="s">
        <v>8</v>
      </c>
      <c r="C25" s="9" t="s">
        <v>52</v>
      </c>
      <c r="D25" s="9" t="s">
        <v>53</v>
      </c>
      <c r="E25" s="9" t="s">
        <v>76</v>
      </c>
      <c r="F25" s="9" t="s">
        <v>16</v>
      </c>
      <c r="G25" s="3" t="s">
        <v>40</v>
      </c>
    </row>
    <row r="26" customHeight="1" spans="1:7">
      <c r="A26" s="3">
        <v>24</v>
      </c>
      <c r="B26" s="3" t="s">
        <v>8</v>
      </c>
      <c r="C26" s="9" t="s">
        <v>52</v>
      </c>
      <c r="D26" s="9" t="s">
        <v>53</v>
      </c>
      <c r="E26" s="9" t="s">
        <v>77</v>
      </c>
      <c r="F26" s="9" t="s">
        <v>12</v>
      </c>
      <c r="G26" s="3" t="s">
        <v>40</v>
      </c>
    </row>
    <row r="27" customHeight="1" spans="1:7">
      <c r="A27" s="3">
        <v>25</v>
      </c>
      <c r="B27" s="3" t="s">
        <v>8</v>
      </c>
      <c r="C27" s="9" t="s">
        <v>52</v>
      </c>
      <c r="D27" s="9" t="s">
        <v>53</v>
      </c>
      <c r="E27" s="9" t="s">
        <v>78</v>
      </c>
      <c r="F27" s="9" t="s">
        <v>12</v>
      </c>
      <c r="G27" s="3" t="s">
        <v>40</v>
      </c>
    </row>
    <row r="28" customHeight="1" spans="1:7">
      <c r="A28" s="3">
        <v>26</v>
      </c>
      <c r="B28" s="3" t="s">
        <v>8</v>
      </c>
      <c r="C28" s="9" t="s">
        <v>52</v>
      </c>
      <c r="D28" s="9" t="s">
        <v>53</v>
      </c>
      <c r="E28" s="9" t="s">
        <v>79</v>
      </c>
      <c r="F28" s="9" t="s">
        <v>12</v>
      </c>
      <c r="G28" s="3" t="s">
        <v>40</v>
      </c>
    </row>
    <row r="29" customHeight="1" spans="1:7">
      <c r="A29" s="3">
        <v>27</v>
      </c>
      <c r="B29" s="3" t="s">
        <v>8</v>
      </c>
      <c r="C29" s="9" t="s">
        <v>52</v>
      </c>
      <c r="D29" s="9" t="s">
        <v>53</v>
      </c>
      <c r="E29" s="9" t="s">
        <v>80</v>
      </c>
      <c r="F29" s="9" t="s">
        <v>12</v>
      </c>
      <c r="G29" s="3" t="s">
        <v>40</v>
      </c>
    </row>
  </sheetData>
  <sortState ref="A3:G29">
    <sortCondition ref="G3:G29" descending="1"/>
  </sortState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17" sqref="G17"/>
    </sheetView>
  </sheetViews>
  <sheetFormatPr defaultColWidth="9" defaultRowHeight="31" customHeight="1" outlineLevelCol="6"/>
  <cols>
    <col min="2" max="2" width="22.625" customWidth="1"/>
    <col min="4" max="4" width="13.75" customWidth="1"/>
    <col min="7" max="7" width="25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13" t="s">
        <v>8</v>
      </c>
      <c r="C3" s="7" t="str">
        <f>"07"</f>
        <v>07</v>
      </c>
      <c r="D3" s="7" t="s">
        <v>81</v>
      </c>
      <c r="E3" s="7" t="str">
        <f>"李艺璇"</f>
        <v>李艺璇</v>
      </c>
      <c r="F3" s="7" t="str">
        <f>"女"</f>
        <v>女</v>
      </c>
      <c r="G3" s="6">
        <v>75.83</v>
      </c>
    </row>
    <row r="4" customHeight="1" spans="1:7">
      <c r="A4" s="3">
        <v>2</v>
      </c>
      <c r="B4" s="15" t="s">
        <v>8</v>
      </c>
      <c r="C4" s="9" t="str">
        <f>"07"</f>
        <v>07</v>
      </c>
      <c r="D4" s="9" t="s">
        <v>81</v>
      </c>
      <c r="E4" s="9" t="str">
        <f>"贾娇"</f>
        <v>贾娇</v>
      </c>
      <c r="F4" s="9" t="str">
        <f>"女"</f>
        <v>女</v>
      </c>
      <c r="G4" s="3">
        <v>68.83</v>
      </c>
    </row>
    <row r="5" customHeight="1" spans="1:7">
      <c r="A5" s="3">
        <v>3</v>
      </c>
      <c r="B5" s="15" t="s">
        <v>8</v>
      </c>
      <c r="C5" s="9" t="str">
        <f>"07"</f>
        <v>07</v>
      </c>
      <c r="D5" s="9" t="s">
        <v>81</v>
      </c>
      <c r="E5" s="9" t="str">
        <f>"王凯"</f>
        <v>王凯</v>
      </c>
      <c r="F5" s="9" t="str">
        <f>"男"</f>
        <v>男</v>
      </c>
      <c r="G5" s="12">
        <v>66</v>
      </c>
    </row>
    <row r="6" customHeight="1" spans="1:7">
      <c r="A6" s="3">
        <v>4</v>
      </c>
      <c r="B6" s="15" t="s">
        <v>8</v>
      </c>
      <c r="C6" s="9" t="str">
        <f>"07"</f>
        <v>07</v>
      </c>
      <c r="D6" s="9" t="s">
        <v>81</v>
      </c>
      <c r="E6" s="9" t="str">
        <f>"张吏琨"</f>
        <v>张吏琨</v>
      </c>
      <c r="F6" s="9" t="str">
        <f>"女"</f>
        <v>女</v>
      </c>
      <c r="G6" s="3" t="s">
        <v>40</v>
      </c>
    </row>
    <row r="7" customHeight="1" spans="1:7">
      <c r="A7" s="3">
        <v>5</v>
      </c>
      <c r="B7" s="15" t="s">
        <v>8</v>
      </c>
      <c r="C7" s="9" t="str">
        <f t="shared" ref="C3:C9" si="0">"07"</f>
        <v>07</v>
      </c>
      <c r="D7" s="9" t="s">
        <v>81</v>
      </c>
      <c r="E7" s="9" t="str">
        <f>"孟繁强"</f>
        <v>孟繁强</v>
      </c>
      <c r="F7" s="9" t="str">
        <f>"男"</f>
        <v>男</v>
      </c>
      <c r="G7" s="3" t="s">
        <v>40</v>
      </c>
    </row>
    <row r="8" customHeight="1" spans="1:7">
      <c r="A8" s="3">
        <v>6</v>
      </c>
      <c r="B8" s="15" t="s">
        <v>8</v>
      </c>
      <c r="C8" s="9" t="str">
        <f t="shared" si="0"/>
        <v>07</v>
      </c>
      <c r="D8" s="9" t="s">
        <v>81</v>
      </c>
      <c r="E8" s="9" t="str">
        <f>"石伊婷"</f>
        <v>石伊婷</v>
      </c>
      <c r="F8" s="9" t="str">
        <f>"女"</f>
        <v>女</v>
      </c>
      <c r="G8" s="3" t="s">
        <v>40</v>
      </c>
    </row>
    <row r="9" customHeight="1" spans="1:7">
      <c r="A9" s="3">
        <v>7</v>
      </c>
      <c r="B9" s="15" t="s">
        <v>8</v>
      </c>
      <c r="C9" s="9" t="str">
        <f t="shared" si="0"/>
        <v>07</v>
      </c>
      <c r="D9" s="9" t="s">
        <v>81</v>
      </c>
      <c r="E9" s="9" t="str">
        <f>"梅顼"</f>
        <v>梅顼</v>
      </c>
      <c r="F9" s="9" t="str">
        <f>"男"</f>
        <v>男</v>
      </c>
      <c r="G9" s="3" t="s">
        <v>40</v>
      </c>
    </row>
  </sheetData>
  <sortState ref="A3:G9">
    <sortCondition ref="G3:G9" descending="1"/>
  </sortState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G16" sqref="G16"/>
    </sheetView>
  </sheetViews>
  <sheetFormatPr defaultColWidth="9" defaultRowHeight="29" customHeight="1" outlineLevelRow="4" outlineLevelCol="6"/>
  <cols>
    <col min="2" max="2" width="22" customWidth="1"/>
    <col min="7" max="7" width="36.25" customWidth="1"/>
  </cols>
  <sheetData>
    <row r="1" customHeight="1" spans="2:7">
      <c r="B1" s="1" t="s">
        <v>0</v>
      </c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44</v>
      </c>
    </row>
    <row r="3" customHeight="1" spans="1:7">
      <c r="A3" s="6">
        <v>1</v>
      </c>
      <c r="B3" s="6" t="s">
        <v>8</v>
      </c>
      <c r="C3" s="7" t="str">
        <f>"08"</f>
        <v>08</v>
      </c>
      <c r="D3" s="8" t="s">
        <v>82</v>
      </c>
      <c r="E3" s="7" t="str">
        <f>"高怡葶"</f>
        <v>高怡葶</v>
      </c>
      <c r="F3" s="7" t="str">
        <f>"女"</f>
        <v>女</v>
      </c>
      <c r="G3" s="14">
        <v>84</v>
      </c>
    </row>
    <row r="4" customHeight="1" spans="1:7">
      <c r="A4" s="3">
        <v>2</v>
      </c>
      <c r="B4" s="3" t="s">
        <v>8</v>
      </c>
      <c r="C4" s="9" t="str">
        <f>"08"</f>
        <v>08</v>
      </c>
      <c r="D4" s="10" t="s">
        <v>82</v>
      </c>
      <c r="E4" s="9" t="str">
        <f>"郭庆"</f>
        <v>郭庆</v>
      </c>
      <c r="F4" s="9" t="str">
        <f>"女"</f>
        <v>女</v>
      </c>
      <c r="G4" s="3">
        <v>81.67</v>
      </c>
    </row>
    <row r="5" customHeight="1" spans="1:7">
      <c r="A5" s="3">
        <v>3</v>
      </c>
      <c r="B5" s="3" t="s">
        <v>8</v>
      </c>
      <c r="C5" s="9" t="str">
        <f>"08"</f>
        <v>08</v>
      </c>
      <c r="D5" s="10" t="s">
        <v>82</v>
      </c>
      <c r="E5" s="9" t="str">
        <f>"付朝伟"</f>
        <v>付朝伟</v>
      </c>
      <c r="F5" s="9" t="str">
        <f>"男"</f>
        <v>男</v>
      </c>
      <c r="G5" s="3" t="s">
        <v>40</v>
      </c>
    </row>
  </sheetData>
  <sortState ref="A3:G5">
    <sortCondition ref="G3:G5" descending="1"/>
  </sortState>
  <mergeCells count="1">
    <mergeCell ref="B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H17" sqref="H17"/>
    </sheetView>
  </sheetViews>
  <sheetFormatPr defaultColWidth="9" defaultRowHeight="32" customHeight="1" outlineLevelRow="6" outlineLevelCol="6"/>
  <cols>
    <col min="2" max="2" width="35.875" customWidth="1"/>
    <col min="7" max="7" width="24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3" t="s">
        <v>44</v>
      </c>
    </row>
    <row r="3" customHeight="1" spans="1:7">
      <c r="A3" s="6">
        <v>1</v>
      </c>
      <c r="B3" s="6" t="s">
        <v>83</v>
      </c>
      <c r="C3" s="7" t="s">
        <v>84</v>
      </c>
      <c r="D3" s="7" t="s">
        <v>10</v>
      </c>
      <c r="E3" s="7" t="s">
        <v>85</v>
      </c>
      <c r="F3" s="7" t="s">
        <v>12</v>
      </c>
      <c r="G3" s="6">
        <v>85.63</v>
      </c>
    </row>
    <row r="4" customHeight="1" spans="1:7">
      <c r="A4" s="6">
        <v>2</v>
      </c>
      <c r="B4" s="6" t="s">
        <v>83</v>
      </c>
      <c r="C4" s="7" t="s">
        <v>84</v>
      </c>
      <c r="D4" s="7" t="s">
        <v>10</v>
      </c>
      <c r="E4" s="7" t="s">
        <v>86</v>
      </c>
      <c r="F4" s="7" t="s">
        <v>12</v>
      </c>
      <c r="G4" s="6">
        <v>80.85</v>
      </c>
    </row>
    <row r="5" customHeight="1" spans="1:7">
      <c r="A5" s="6">
        <v>3</v>
      </c>
      <c r="B5" s="6" t="s">
        <v>83</v>
      </c>
      <c r="C5" s="7" t="s">
        <v>84</v>
      </c>
      <c r="D5" s="7" t="s">
        <v>10</v>
      </c>
      <c r="E5" s="7" t="s">
        <v>87</v>
      </c>
      <c r="F5" s="7" t="s">
        <v>12</v>
      </c>
      <c r="G5" s="6">
        <v>74.29</v>
      </c>
    </row>
    <row r="6" customHeight="1" spans="1:7">
      <c r="A6" s="6">
        <v>4</v>
      </c>
      <c r="B6" s="6" t="s">
        <v>83</v>
      </c>
      <c r="C6" s="7" t="s">
        <v>84</v>
      </c>
      <c r="D6" s="7" t="s">
        <v>10</v>
      </c>
      <c r="E6" s="7" t="s">
        <v>88</v>
      </c>
      <c r="F6" s="7" t="s">
        <v>12</v>
      </c>
      <c r="G6" s="6">
        <v>72.46</v>
      </c>
    </row>
    <row r="7" customHeight="1" spans="1:7">
      <c r="A7" s="3">
        <v>5</v>
      </c>
      <c r="B7" s="3" t="s">
        <v>83</v>
      </c>
      <c r="C7" s="9" t="s">
        <v>84</v>
      </c>
      <c r="D7" s="9" t="s">
        <v>10</v>
      </c>
      <c r="E7" s="9" t="s">
        <v>89</v>
      </c>
      <c r="F7" s="9" t="s">
        <v>12</v>
      </c>
      <c r="G7" s="3">
        <v>72.12</v>
      </c>
    </row>
  </sheetData>
  <sortState ref="B3:G7">
    <sortCondition ref="G3:G7" descending="1"/>
  </sortState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G12" sqref="G12"/>
    </sheetView>
  </sheetViews>
  <sheetFormatPr defaultColWidth="15.875" defaultRowHeight="27" customHeight="1" outlineLevelRow="6" outlineLevelCol="6"/>
  <cols>
    <col min="2" max="2" width="35.875" customWidth="1"/>
    <col min="3" max="3" width="9.5" customWidth="1"/>
    <col min="4" max="4" width="19" customWidth="1"/>
    <col min="5" max="6" width="15.875" customWidth="1"/>
    <col min="7" max="7" width="19.5" customWidth="1"/>
    <col min="8" max="16384" width="15.87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3" t="s">
        <v>44</v>
      </c>
    </row>
    <row r="3" customHeight="1" spans="1:7">
      <c r="A3" s="6">
        <v>1</v>
      </c>
      <c r="B3" s="6" t="s">
        <v>83</v>
      </c>
      <c r="C3" s="7" t="s">
        <v>90</v>
      </c>
      <c r="D3" s="8" t="s">
        <v>48</v>
      </c>
      <c r="E3" s="7" t="s">
        <v>91</v>
      </c>
      <c r="F3" s="7" t="s">
        <v>12</v>
      </c>
      <c r="G3" s="6">
        <v>81.17</v>
      </c>
    </row>
    <row r="4" customHeight="1" spans="1:7">
      <c r="A4" s="3">
        <v>2</v>
      </c>
      <c r="B4" s="3" t="s">
        <v>83</v>
      </c>
      <c r="C4" s="9" t="s">
        <v>90</v>
      </c>
      <c r="D4" s="10" t="s">
        <v>48</v>
      </c>
      <c r="E4" s="9" t="s">
        <v>92</v>
      </c>
      <c r="F4" s="9" t="s">
        <v>12</v>
      </c>
      <c r="G4" s="12">
        <v>78.5</v>
      </c>
    </row>
    <row r="5" customHeight="1" spans="1:7">
      <c r="A5" s="3">
        <v>3</v>
      </c>
      <c r="B5" s="3" t="s">
        <v>83</v>
      </c>
      <c r="C5" s="9" t="s">
        <v>90</v>
      </c>
      <c r="D5" s="10" t="s">
        <v>48</v>
      </c>
      <c r="E5" s="9" t="s">
        <v>93</v>
      </c>
      <c r="F5" s="9" t="s">
        <v>16</v>
      </c>
      <c r="G5" s="3">
        <v>76.67</v>
      </c>
    </row>
    <row r="6" customHeight="1" spans="1:7">
      <c r="A6" s="3">
        <v>4</v>
      </c>
      <c r="B6" s="3" t="s">
        <v>83</v>
      </c>
      <c r="C6" s="9" t="s">
        <v>90</v>
      </c>
      <c r="D6" s="10" t="s">
        <v>48</v>
      </c>
      <c r="E6" s="9" t="s">
        <v>94</v>
      </c>
      <c r="F6" s="9" t="s">
        <v>16</v>
      </c>
      <c r="G6" s="12">
        <v>70.5</v>
      </c>
    </row>
    <row r="7" customHeight="1" spans="1:7">
      <c r="A7" s="3">
        <v>5</v>
      </c>
      <c r="B7" s="3" t="s">
        <v>83</v>
      </c>
      <c r="C7" s="9" t="s">
        <v>90</v>
      </c>
      <c r="D7" s="10" t="s">
        <v>48</v>
      </c>
      <c r="E7" s="9" t="s">
        <v>95</v>
      </c>
      <c r="F7" s="9" t="s">
        <v>12</v>
      </c>
      <c r="G7" s="3">
        <v>61.17</v>
      </c>
    </row>
  </sheetData>
  <sortState ref="A3:G7">
    <sortCondition ref="G3:G7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01岗</vt:lpstr>
      <vt:lpstr>02岗</vt:lpstr>
      <vt:lpstr>03岗</vt:lpstr>
      <vt:lpstr>05岗</vt:lpstr>
      <vt:lpstr>06岗</vt:lpstr>
      <vt:lpstr>07岗</vt:lpstr>
      <vt:lpstr>08岗</vt:lpstr>
      <vt:lpstr>09岗</vt:lpstr>
      <vt:lpstr>11岗</vt:lpstr>
      <vt:lpstr>13岗</vt:lpstr>
      <vt:lpstr>14岗</vt:lpstr>
      <vt:lpstr>15岗</vt:lpstr>
      <vt:lpstr>17岗</vt:lpstr>
      <vt:lpstr>18岗</vt:lpstr>
      <vt:lpstr>19岗</vt:lpstr>
      <vt:lpstr>23岗</vt:lpstr>
      <vt:lpstr>26岗</vt:lpstr>
      <vt:lpstr>27岗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Hangover</cp:lastModifiedBy>
  <dcterms:created xsi:type="dcterms:W3CDTF">2021-05-28T02:22:00Z</dcterms:created>
  <dcterms:modified xsi:type="dcterms:W3CDTF">2021-05-30T08:33:10Z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E389792AFF3745FD90767C34ED45B210</vt:lpwstr>
  </property>
  <property fmtid="{D5CDD505-2E9C-101B-9397-08002B2CF9AE}" pid="3" name="KSOProductBuildVer">
    <vt:lpwstr>2052-11.1.0.10495</vt:lpwstr>
  </property>
</Properties>
</file>